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C:\Svartland\Buchhaltung\"/>
    </mc:Choice>
  </mc:AlternateContent>
  <xr:revisionPtr revIDLastSave="0" documentId="13_ncr:1_{09A18B48-687C-4CE4-9DDD-426B7A5DCC90}" xr6:coauthVersionLast="45" xr6:coauthVersionMax="45" xr10:uidLastSave="{00000000-0000-0000-0000-000000000000}"/>
  <bookViews>
    <workbookView xWindow="3510" yWindow="975" windowWidth="29385" windowHeight="15225" xr2:uid="{00000000-000D-0000-FFFF-FFFF00000000}"/>
  </bookViews>
  <sheets>
    <sheet name="Hinweise" sheetId="36" r:id="rId1"/>
    <sheet name="Gesamt" sheetId="9" r:id="rId2"/>
    <sheet name="Jan" sheetId="2" r:id="rId3"/>
    <sheet name="Feb" sheetId="19" r:id="rId4"/>
    <sheet name="Mrz" sheetId="20" r:id="rId5"/>
    <sheet name="Apr" sheetId="21" r:id="rId6"/>
    <sheet name="Mai" sheetId="22" r:id="rId7"/>
    <sheet name="Jun" sheetId="23" r:id="rId8"/>
    <sheet name="Jul" sheetId="24" r:id="rId9"/>
    <sheet name="Aug" sheetId="25" r:id="rId10"/>
    <sheet name="Sep" sheetId="26" r:id="rId11"/>
    <sheet name="Okt" sheetId="27" r:id="rId12"/>
    <sheet name="Nov" sheetId="28" r:id="rId13"/>
    <sheet name="Dez" sheetId="29" r:id="rId14"/>
  </sheets>
  <definedNames>
    <definedName name="Ausgaben">Jan!$A$12:$A$30</definedName>
    <definedName name="Auszahlungen">Jan!$A$12:$A$30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39" i="9" l="1"/>
  <c r="L39" i="9"/>
  <c r="K39" i="9"/>
  <c r="J39" i="9"/>
  <c r="I39" i="9"/>
  <c r="H39" i="9"/>
  <c r="G39" i="9"/>
  <c r="F39" i="9"/>
  <c r="E39" i="9"/>
  <c r="D39" i="9"/>
  <c r="C39" i="9"/>
  <c r="M38" i="9"/>
  <c r="L38" i="9"/>
  <c r="K38" i="9"/>
  <c r="J38" i="9"/>
  <c r="I38" i="9"/>
  <c r="H38" i="9"/>
  <c r="G38" i="9"/>
  <c r="F38" i="9"/>
  <c r="E38" i="9"/>
  <c r="D38" i="9"/>
  <c r="C38" i="9"/>
  <c r="M37" i="9"/>
  <c r="L37" i="9"/>
  <c r="K37" i="9"/>
  <c r="J37" i="9"/>
  <c r="I37" i="9"/>
  <c r="H37" i="9"/>
  <c r="G37" i="9"/>
  <c r="F37" i="9"/>
  <c r="E37" i="9"/>
  <c r="D37" i="9"/>
  <c r="C37" i="9"/>
  <c r="B39" i="9"/>
  <c r="B38" i="9"/>
  <c r="B37" i="9"/>
  <c r="M8" i="9"/>
  <c r="L8" i="9"/>
  <c r="K8" i="9"/>
  <c r="J8" i="9"/>
  <c r="I8" i="9"/>
  <c r="H8" i="9"/>
  <c r="B9" i="9"/>
  <c r="B30" i="9"/>
  <c r="B30" i="26"/>
  <c r="B29" i="29"/>
  <c r="B28" i="29"/>
  <c r="B27" i="29"/>
  <c r="B26" i="29"/>
  <c r="B25" i="29"/>
  <c r="B24" i="29"/>
  <c r="B23" i="29"/>
  <c r="B22" i="29"/>
  <c r="B21" i="29"/>
  <c r="B20" i="29"/>
  <c r="B19" i="29"/>
  <c r="B18" i="29"/>
  <c r="B17" i="29"/>
  <c r="B16" i="29"/>
  <c r="B15" i="29"/>
  <c r="B14" i="29"/>
  <c r="B13" i="29"/>
  <c r="B12" i="29"/>
  <c r="B7" i="29"/>
  <c r="B29" i="28"/>
  <c r="B28" i="28"/>
  <c r="B27" i="28"/>
  <c r="B26" i="28"/>
  <c r="B25" i="28"/>
  <c r="B24" i="28"/>
  <c r="B23" i="28"/>
  <c r="B22" i="28"/>
  <c r="B21" i="28"/>
  <c r="B20" i="28"/>
  <c r="B19" i="28"/>
  <c r="B18" i="28"/>
  <c r="B17" i="28"/>
  <c r="B16" i="28"/>
  <c r="B15" i="28"/>
  <c r="B14" i="28"/>
  <c r="B13" i="28"/>
  <c r="B12" i="28"/>
  <c r="B7" i="28"/>
  <c r="B30" i="29" s="1"/>
  <c r="B29" i="27"/>
  <c r="B28" i="27"/>
  <c r="B27" i="27"/>
  <c r="B26" i="27"/>
  <c r="B25" i="27"/>
  <c r="B24" i="27"/>
  <c r="B23" i="27"/>
  <c r="B22" i="27"/>
  <c r="B21" i="27"/>
  <c r="B20" i="27"/>
  <c r="B19" i="27"/>
  <c r="B18" i="27"/>
  <c r="B17" i="27"/>
  <c r="B16" i="27"/>
  <c r="B15" i="27"/>
  <c r="B14" i="27"/>
  <c r="B13" i="27"/>
  <c r="B12" i="27"/>
  <c r="B7" i="27"/>
  <c r="B30" i="28" s="1"/>
  <c r="B29" i="26"/>
  <c r="B28" i="26"/>
  <c r="B27" i="26"/>
  <c r="B26" i="26"/>
  <c r="B25" i="26"/>
  <c r="B24" i="26"/>
  <c r="B23" i="26"/>
  <c r="B22" i="26"/>
  <c r="B21" i="26"/>
  <c r="B20" i="26"/>
  <c r="B19" i="26"/>
  <c r="B18" i="26"/>
  <c r="B17" i="26"/>
  <c r="B16" i="26"/>
  <c r="B15" i="26"/>
  <c r="B14" i="26"/>
  <c r="B13" i="26"/>
  <c r="B12" i="26"/>
  <c r="B7" i="26"/>
  <c r="B30" i="27" s="1"/>
  <c r="B29" i="25"/>
  <c r="B28" i="25"/>
  <c r="B27" i="25"/>
  <c r="B26" i="25"/>
  <c r="B25" i="25"/>
  <c r="B24" i="25"/>
  <c r="B23" i="25"/>
  <c r="B22" i="25"/>
  <c r="B21" i="25"/>
  <c r="B20" i="25"/>
  <c r="B19" i="25"/>
  <c r="B18" i="25"/>
  <c r="B17" i="25"/>
  <c r="B16" i="25"/>
  <c r="B15" i="25"/>
  <c r="B14" i="25"/>
  <c r="B13" i="25"/>
  <c r="B12" i="25"/>
  <c r="B7" i="25"/>
  <c r="B29" i="24"/>
  <c r="B28" i="24"/>
  <c r="B27" i="24"/>
  <c r="B26" i="24"/>
  <c r="B25" i="24"/>
  <c r="B24" i="24"/>
  <c r="B23" i="24"/>
  <c r="B22" i="24"/>
  <c r="B21" i="24"/>
  <c r="B20" i="24"/>
  <c r="B19" i="24"/>
  <c r="B18" i="24"/>
  <c r="B17" i="24"/>
  <c r="B16" i="24"/>
  <c r="B15" i="24"/>
  <c r="B14" i="24"/>
  <c r="B13" i="24"/>
  <c r="B12" i="24"/>
  <c r="B7" i="24"/>
  <c r="B30" i="25" s="1"/>
  <c r="B29" i="23"/>
  <c r="B28" i="23"/>
  <c r="B27" i="23"/>
  <c r="B26" i="23"/>
  <c r="B25" i="23"/>
  <c r="B24" i="23"/>
  <c r="B23" i="23"/>
  <c r="B22" i="23"/>
  <c r="B21" i="23"/>
  <c r="B20" i="23"/>
  <c r="B19" i="23"/>
  <c r="B18" i="23"/>
  <c r="B17" i="23"/>
  <c r="B16" i="23"/>
  <c r="B15" i="23"/>
  <c r="B14" i="23"/>
  <c r="B13" i="23"/>
  <c r="B12" i="23"/>
  <c r="B7" i="23"/>
  <c r="B30" i="24" s="1"/>
  <c r="B29" i="22"/>
  <c r="B28" i="22"/>
  <c r="B27" i="22"/>
  <c r="B26" i="22"/>
  <c r="B25" i="22"/>
  <c r="B24" i="22"/>
  <c r="B23" i="22"/>
  <c r="B22" i="22"/>
  <c r="B21" i="22"/>
  <c r="B20" i="22"/>
  <c r="B19" i="22"/>
  <c r="B18" i="22"/>
  <c r="B17" i="22"/>
  <c r="B16" i="22"/>
  <c r="B15" i="22"/>
  <c r="B14" i="22"/>
  <c r="B13" i="22"/>
  <c r="B12" i="22"/>
  <c r="B7" i="22"/>
  <c r="B30" i="23" s="1"/>
  <c r="B29" i="21"/>
  <c r="B28" i="21"/>
  <c r="B27" i="21"/>
  <c r="B26" i="21"/>
  <c r="B25" i="21"/>
  <c r="B24" i="21"/>
  <c r="B23" i="21"/>
  <c r="B22" i="21"/>
  <c r="B21" i="21"/>
  <c r="B20" i="21"/>
  <c r="B19" i="21"/>
  <c r="B18" i="21"/>
  <c r="B17" i="21"/>
  <c r="B16" i="21"/>
  <c r="B15" i="21"/>
  <c r="B14" i="21"/>
  <c r="B13" i="21"/>
  <c r="B12" i="21"/>
  <c r="B7" i="21"/>
  <c r="B30" i="22" s="1"/>
  <c r="B29" i="20"/>
  <c r="B28" i="20"/>
  <c r="B27" i="20"/>
  <c r="B26" i="20"/>
  <c r="B25" i="20"/>
  <c r="B24" i="20"/>
  <c r="B23" i="20"/>
  <c r="B22" i="20"/>
  <c r="B21" i="20"/>
  <c r="B20" i="20"/>
  <c r="B19" i="20"/>
  <c r="B18" i="20"/>
  <c r="B17" i="20"/>
  <c r="B16" i="20"/>
  <c r="B15" i="20"/>
  <c r="B14" i="20"/>
  <c r="B13" i="20"/>
  <c r="B12" i="20"/>
  <c r="B7" i="20"/>
  <c r="B30" i="21" s="1"/>
  <c r="B29" i="19"/>
  <c r="B28" i="19"/>
  <c r="B27" i="19"/>
  <c r="B26" i="19"/>
  <c r="B25" i="19"/>
  <c r="B24" i="19"/>
  <c r="B23" i="19"/>
  <c r="B22" i="19"/>
  <c r="B21" i="19"/>
  <c r="B20" i="19"/>
  <c r="B19" i="19"/>
  <c r="B18" i="19"/>
  <c r="B17" i="19"/>
  <c r="B16" i="19"/>
  <c r="B15" i="19"/>
  <c r="B14" i="19"/>
  <c r="B13" i="19"/>
  <c r="B12" i="19"/>
  <c r="B7" i="19"/>
  <c r="B30" i="20" s="1"/>
  <c r="B11" i="29" l="1"/>
  <c r="B11" i="28"/>
  <c r="B11" i="27"/>
  <c r="B11" i="26"/>
  <c r="B11" i="23"/>
  <c r="B11" i="22"/>
  <c r="B11" i="21"/>
  <c r="B11" i="25"/>
  <c r="B11" i="24"/>
  <c r="B11" i="20"/>
  <c r="B27" i="2" l="1"/>
  <c r="F40" i="29" l="1"/>
  <c r="E40" i="29"/>
  <c r="F40" i="28"/>
  <c r="E40" i="28"/>
  <c r="F40" i="27"/>
  <c r="E40" i="27"/>
  <c r="F40" i="26"/>
  <c r="E40" i="26"/>
  <c r="F40" i="25"/>
  <c r="E40" i="25"/>
  <c r="F40" i="24"/>
  <c r="E40" i="24"/>
  <c r="F40" i="23"/>
  <c r="E40" i="23"/>
  <c r="F40" i="22"/>
  <c r="E40" i="22"/>
  <c r="F40" i="21"/>
  <c r="E40" i="21"/>
  <c r="F40" i="20"/>
  <c r="E40" i="20"/>
  <c r="F40" i="19"/>
  <c r="E40" i="19"/>
  <c r="F40" i="2"/>
  <c r="M9" i="9" l="1"/>
  <c r="B9" i="29"/>
  <c r="B6" i="29" s="1"/>
  <c r="B32" i="29" s="1"/>
  <c r="L9" i="9"/>
  <c r="B9" i="28"/>
  <c r="B6" i="28" s="1"/>
  <c r="B32" i="28" s="1"/>
  <c r="B9" i="27"/>
  <c r="B6" i="27" s="1"/>
  <c r="B32" i="27" s="1"/>
  <c r="K9" i="9"/>
  <c r="B9" i="26"/>
  <c r="B6" i="26" s="1"/>
  <c r="B32" i="26" s="1"/>
  <c r="J9" i="9"/>
  <c r="B9" i="25"/>
  <c r="B6" i="25" s="1"/>
  <c r="B32" i="25" s="1"/>
  <c r="I9" i="9"/>
  <c r="B9" i="24"/>
  <c r="B6" i="24" s="1"/>
  <c r="B32" i="24" s="1"/>
  <c r="H9" i="9"/>
  <c r="G9" i="9"/>
  <c r="B9" i="23"/>
  <c r="B6" i="23" s="1"/>
  <c r="B32" i="23" s="1"/>
  <c r="B9" i="22"/>
  <c r="B6" i="22" s="1"/>
  <c r="B32" i="22" s="1"/>
  <c r="F9" i="9"/>
  <c r="B9" i="21"/>
  <c r="B6" i="21" s="1"/>
  <c r="B32" i="21" s="1"/>
  <c r="E9" i="9"/>
  <c r="B9" i="20"/>
  <c r="B6" i="20" s="1"/>
  <c r="B32" i="20" s="1"/>
  <c r="D9" i="9"/>
  <c r="B17" i="2" l="1"/>
  <c r="B29" i="2"/>
  <c r="B28" i="2"/>
  <c r="B26" i="2"/>
  <c r="B25" i="2"/>
  <c r="B24" i="2"/>
  <c r="B23" i="2"/>
  <c r="B22" i="2"/>
  <c r="B21" i="2"/>
  <c r="B20" i="2"/>
  <c r="B19" i="2"/>
  <c r="B18" i="2"/>
  <c r="B16" i="2"/>
  <c r="B15" i="2"/>
  <c r="B14" i="2"/>
  <c r="B13" i="2"/>
  <c r="B12" i="2"/>
  <c r="J20" i="9"/>
  <c r="I20" i="9"/>
  <c r="F19" i="9"/>
  <c r="E40" i="2" l="1"/>
  <c r="B9" i="19" l="1"/>
  <c r="B6" i="19" s="1"/>
  <c r="C9" i="9"/>
  <c r="B4" i="2"/>
  <c r="H7" i="9" l="1"/>
  <c r="I30" i="9" l="1"/>
  <c r="G8" i="9" l="1"/>
  <c r="B8" i="9"/>
  <c r="C8" i="9"/>
  <c r="D8" i="9"/>
  <c r="E8" i="9"/>
  <c r="F8" i="9"/>
  <c r="M29" i="9" l="1"/>
  <c r="M28" i="9"/>
  <c r="M27" i="9"/>
  <c r="M26" i="9"/>
  <c r="M25" i="9"/>
  <c r="M24" i="9"/>
  <c r="M23" i="9"/>
  <c r="M22" i="9"/>
  <c r="M21" i="9"/>
  <c r="M20" i="9"/>
  <c r="M19" i="9"/>
  <c r="M18" i="9"/>
  <c r="M17" i="9"/>
  <c r="M16" i="9"/>
  <c r="M15" i="9"/>
  <c r="M14" i="9"/>
  <c r="M13" i="9"/>
  <c r="M12" i="9"/>
  <c r="L29" i="9"/>
  <c r="L28" i="9"/>
  <c r="L27" i="9"/>
  <c r="L26" i="9"/>
  <c r="L25" i="9"/>
  <c r="L24" i="9"/>
  <c r="L23" i="9"/>
  <c r="L22" i="9"/>
  <c r="L21" i="9"/>
  <c r="L20" i="9"/>
  <c r="L19" i="9"/>
  <c r="L18" i="9"/>
  <c r="L17" i="9"/>
  <c r="L16" i="9"/>
  <c r="L15" i="9"/>
  <c r="L14" i="9"/>
  <c r="L13" i="9"/>
  <c r="L12" i="9"/>
  <c r="K29" i="9"/>
  <c r="K28" i="9"/>
  <c r="K27" i="9"/>
  <c r="K26" i="9"/>
  <c r="K25" i="9"/>
  <c r="K24" i="9"/>
  <c r="K23" i="9"/>
  <c r="K22" i="9"/>
  <c r="K21" i="9"/>
  <c r="K20" i="9"/>
  <c r="K19" i="9"/>
  <c r="K18" i="9"/>
  <c r="K17" i="9"/>
  <c r="K16" i="9"/>
  <c r="K15" i="9"/>
  <c r="K14" i="9"/>
  <c r="K13" i="9"/>
  <c r="K12" i="9"/>
  <c r="J29" i="9"/>
  <c r="J28" i="9"/>
  <c r="J27" i="9"/>
  <c r="J26" i="9"/>
  <c r="J25" i="9"/>
  <c r="J24" i="9"/>
  <c r="J23" i="9"/>
  <c r="J22" i="9"/>
  <c r="J21" i="9"/>
  <c r="J19" i="9"/>
  <c r="J18" i="9"/>
  <c r="J17" i="9"/>
  <c r="J16" i="9"/>
  <c r="J15" i="9"/>
  <c r="J14" i="9"/>
  <c r="J13" i="9"/>
  <c r="J12" i="9"/>
  <c r="I29" i="9"/>
  <c r="I28" i="9"/>
  <c r="I27" i="9"/>
  <c r="I26" i="9"/>
  <c r="I25" i="9"/>
  <c r="I24" i="9"/>
  <c r="I23" i="9"/>
  <c r="I22" i="9"/>
  <c r="I21" i="9"/>
  <c r="I19" i="9"/>
  <c r="I18" i="9"/>
  <c r="I17" i="9"/>
  <c r="I16" i="9"/>
  <c r="I15" i="9"/>
  <c r="I14" i="9"/>
  <c r="I13" i="9"/>
  <c r="I12" i="9"/>
  <c r="H29" i="9"/>
  <c r="H28" i="9"/>
  <c r="H27" i="9"/>
  <c r="H26" i="9"/>
  <c r="H25" i="9"/>
  <c r="H24" i="9"/>
  <c r="H23" i="9"/>
  <c r="H22" i="9"/>
  <c r="H21" i="9"/>
  <c r="H20" i="9"/>
  <c r="H19" i="9"/>
  <c r="H18" i="9"/>
  <c r="H17" i="9"/>
  <c r="H16" i="9"/>
  <c r="H15" i="9"/>
  <c r="H14" i="9"/>
  <c r="H13" i="9"/>
  <c r="H12" i="9"/>
  <c r="G29" i="9"/>
  <c r="G28" i="9"/>
  <c r="G27" i="9"/>
  <c r="G26" i="9"/>
  <c r="G25" i="9"/>
  <c r="G24" i="9"/>
  <c r="G23" i="9"/>
  <c r="G22" i="9"/>
  <c r="G21" i="9"/>
  <c r="G20" i="9"/>
  <c r="G19" i="9"/>
  <c r="G18" i="9"/>
  <c r="G17" i="9"/>
  <c r="G16" i="9"/>
  <c r="G15" i="9"/>
  <c r="G14" i="9"/>
  <c r="G13" i="9"/>
  <c r="G12" i="9"/>
  <c r="F29" i="9"/>
  <c r="F28" i="9"/>
  <c r="F27" i="9"/>
  <c r="F26" i="9"/>
  <c r="F25" i="9"/>
  <c r="F24" i="9"/>
  <c r="F23" i="9"/>
  <c r="F22" i="9"/>
  <c r="F21" i="9"/>
  <c r="F20" i="9"/>
  <c r="F18" i="9"/>
  <c r="F17" i="9"/>
  <c r="F16" i="9"/>
  <c r="F15" i="9"/>
  <c r="F14" i="9"/>
  <c r="F13" i="9"/>
  <c r="F12" i="9"/>
  <c r="E29" i="9"/>
  <c r="E28" i="9"/>
  <c r="E27" i="9"/>
  <c r="E26" i="9"/>
  <c r="E25" i="9"/>
  <c r="E24" i="9"/>
  <c r="E23" i="9"/>
  <c r="E22" i="9"/>
  <c r="E21" i="9"/>
  <c r="E20" i="9"/>
  <c r="E19" i="9"/>
  <c r="E18" i="9"/>
  <c r="E17" i="9"/>
  <c r="E16" i="9"/>
  <c r="E15" i="9"/>
  <c r="E14" i="9"/>
  <c r="E13" i="9"/>
  <c r="E12" i="9"/>
  <c r="D29" i="9"/>
  <c r="D28" i="9"/>
  <c r="D27" i="9"/>
  <c r="D26" i="9"/>
  <c r="D24" i="9"/>
  <c r="D23" i="9"/>
  <c r="D22" i="9"/>
  <c r="D21" i="9"/>
  <c r="D20" i="9"/>
  <c r="D19" i="9"/>
  <c r="D18" i="9"/>
  <c r="D17" i="9"/>
  <c r="D16" i="9"/>
  <c r="D15" i="9"/>
  <c r="D14" i="9"/>
  <c r="D13" i="9"/>
  <c r="D12" i="9"/>
  <c r="C29" i="9"/>
  <c r="C28" i="9"/>
  <c r="C27" i="9"/>
  <c r="C26" i="9"/>
  <c r="C25" i="9"/>
  <c r="C24" i="9"/>
  <c r="C23" i="9"/>
  <c r="C22" i="9"/>
  <c r="C21" i="9"/>
  <c r="C20" i="9"/>
  <c r="C19" i="9"/>
  <c r="C18" i="9"/>
  <c r="C17" i="9"/>
  <c r="C16" i="9"/>
  <c r="C15" i="9"/>
  <c r="C14" i="9"/>
  <c r="C13" i="9"/>
  <c r="C12" i="9"/>
  <c r="C7" i="9"/>
  <c r="B7" i="2"/>
  <c r="B29" i="9"/>
  <c r="B28" i="9"/>
  <c r="B27" i="9"/>
  <c r="B26" i="9"/>
  <c r="B25" i="9"/>
  <c r="B24" i="9"/>
  <c r="B23" i="9"/>
  <c r="B22" i="9"/>
  <c r="B21" i="9"/>
  <c r="B20" i="9"/>
  <c r="B19" i="9"/>
  <c r="B18" i="9"/>
  <c r="B17" i="9"/>
  <c r="B14" i="9"/>
  <c r="B12" i="9"/>
  <c r="B16" i="9"/>
  <c r="B15" i="9"/>
  <c r="B13" i="9"/>
  <c r="M36" i="9"/>
  <c r="L36" i="9"/>
  <c r="K36" i="9"/>
  <c r="J36" i="9"/>
  <c r="I36" i="9"/>
  <c r="H36" i="9"/>
  <c r="G36" i="9"/>
  <c r="F36" i="9"/>
  <c r="E36" i="9"/>
  <c r="D36" i="9"/>
  <c r="C36" i="9"/>
  <c r="B36" i="9"/>
  <c r="B7" i="9" l="1"/>
  <c r="B6" i="9" s="1"/>
  <c r="B30" i="19"/>
  <c r="B11" i="19" s="1"/>
  <c r="B32" i="19" s="1"/>
  <c r="D30" i="9"/>
  <c r="L7" i="9"/>
  <c r="K7" i="9"/>
  <c r="J7" i="9"/>
  <c r="I7" i="9"/>
  <c r="G7" i="9"/>
  <c r="D11" i="9"/>
  <c r="F7" i="9"/>
  <c r="N27" i="9"/>
  <c r="O27" i="9" s="1"/>
  <c r="N22" i="9"/>
  <c r="O22" i="9" s="1"/>
  <c r="N23" i="9"/>
  <c r="O23" i="9" s="1"/>
  <c r="N24" i="9"/>
  <c r="O24" i="9" s="1"/>
  <c r="N15" i="9"/>
  <c r="O15" i="9" s="1"/>
  <c r="N14" i="9"/>
  <c r="O14" i="9" s="1"/>
  <c r="E7" i="9"/>
  <c r="D7" i="9"/>
  <c r="N28" i="9"/>
  <c r="O28" i="9" s="1"/>
  <c r="N21" i="9"/>
  <c r="O21" i="9" s="1"/>
  <c r="N29" i="9"/>
  <c r="O29" i="9" s="1"/>
  <c r="N26" i="9"/>
  <c r="O26" i="9" s="1"/>
  <c r="N25" i="9"/>
  <c r="O25" i="9" s="1"/>
  <c r="N18" i="9"/>
  <c r="O18" i="9" s="1"/>
  <c r="N8" i="9"/>
  <c r="O8" i="9" s="1"/>
  <c r="B6" i="2"/>
  <c r="B11" i="2"/>
  <c r="N20" i="9"/>
  <c r="O20" i="9" s="1"/>
  <c r="I11" i="9"/>
  <c r="N19" i="9"/>
  <c r="O19" i="9" s="1"/>
  <c r="N12" i="9"/>
  <c r="O12" i="9" s="1"/>
  <c r="H6" i="9"/>
  <c r="N17" i="9"/>
  <c r="O17" i="9" s="1"/>
  <c r="B11" i="9"/>
  <c r="N13" i="9"/>
  <c r="O13" i="9" s="1"/>
  <c r="N16" i="9"/>
  <c r="O16" i="9" s="1"/>
  <c r="C30" i="9" l="1"/>
  <c r="C11" i="9" s="1"/>
  <c r="M30" i="9"/>
  <c r="M11" i="9" s="1"/>
  <c r="L30" i="9"/>
  <c r="L11" i="9" s="1"/>
  <c r="K30" i="9"/>
  <c r="K11" i="9" s="1"/>
  <c r="J30" i="9"/>
  <c r="J11" i="9" s="1"/>
  <c r="H30" i="9"/>
  <c r="H11" i="9" s="1"/>
  <c r="H32" i="9" s="1"/>
  <c r="G30" i="9"/>
  <c r="G11" i="9" s="1"/>
  <c r="F30" i="9"/>
  <c r="F11" i="9" s="1"/>
  <c r="E30" i="9"/>
  <c r="E11" i="9" s="1"/>
  <c r="L6" i="9"/>
  <c r="I6" i="9"/>
  <c r="I32" i="9" s="1"/>
  <c r="K6" i="9"/>
  <c r="D6" i="9"/>
  <c r="D32" i="9" s="1"/>
  <c r="C6" i="9"/>
  <c r="J6" i="9"/>
  <c r="G6" i="9"/>
  <c r="F6" i="9"/>
  <c r="B32" i="9"/>
  <c r="E6" i="9"/>
  <c r="B32" i="2"/>
  <c r="N9" i="9"/>
  <c r="C32" i="9" l="1"/>
  <c r="B34" i="2"/>
  <c r="C4" i="9" s="1"/>
  <c r="L32" i="9"/>
  <c r="K32" i="9"/>
  <c r="J32" i="9"/>
  <c r="G32" i="9"/>
  <c r="B34" i="9"/>
  <c r="B41" i="9" s="1"/>
  <c r="O9" i="9"/>
  <c r="N30" i="9"/>
  <c r="F32" i="9"/>
  <c r="N11" i="9"/>
  <c r="E32" i="9"/>
  <c r="B43" i="9"/>
  <c r="C34" i="9" l="1"/>
  <c r="B4" i="19"/>
  <c r="O11" i="9"/>
  <c r="P11" i="9"/>
  <c r="P22" i="9"/>
  <c r="P14" i="9"/>
  <c r="P29" i="9"/>
  <c r="P21" i="9"/>
  <c r="P18" i="9"/>
  <c r="P25" i="9"/>
  <c r="P24" i="9"/>
  <c r="P15" i="9"/>
  <c r="P13" i="9"/>
  <c r="P23" i="9"/>
  <c r="P28" i="9"/>
  <c r="P20" i="9"/>
  <c r="P12" i="9"/>
  <c r="P27" i="9"/>
  <c r="P19" i="9"/>
  <c r="P17" i="9"/>
  <c r="P16" i="9"/>
  <c r="P26" i="9"/>
  <c r="O30" i="9"/>
  <c r="P30" i="9"/>
  <c r="C41" i="9"/>
  <c r="C43" i="9"/>
  <c r="B34" i="19" l="1"/>
  <c r="D4" i="9" s="1"/>
  <c r="D34" i="9" l="1"/>
  <c r="B4" i="20"/>
  <c r="B34" i="20" s="1"/>
  <c r="E4" i="9" s="1"/>
  <c r="E34" i="9" s="1"/>
  <c r="D41" i="9"/>
  <c r="D43" i="9"/>
  <c r="B4" i="21" l="1"/>
  <c r="B34" i="21" s="1"/>
  <c r="F4" i="9" s="1"/>
  <c r="F34" i="9" s="1"/>
  <c r="E43" i="9" l="1"/>
  <c r="E41" i="9"/>
  <c r="B4" i="22" s="1"/>
  <c r="B34" i="22" s="1"/>
  <c r="G4" i="9" l="1"/>
  <c r="G34" i="9" s="1"/>
  <c r="F43" i="9" l="1"/>
  <c r="F41" i="9"/>
  <c r="B4" i="23" s="1"/>
  <c r="B34" i="23" s="1"/>
  <c r="H4" i="9" l="1"/>
  <c r="H34" i="9" s="1"/>
  <c r="G43" i="9" l="1"/>
  <c r="G41" i="9"/>
  <c r="H43" i="9" l="1"/>
  <c r="B4" i="24"/>
  <c r="B34" i="24" s="1"/>
  <c r="I4" i="9" l="1"/>
  <c r="I34" i="9" s="1"/>
  <c r="H41" i="9"/>
  <c r="I43" i="9" l="1"/>
  <c r="B4" i="25"/>
  <c r="B34" i="25" s="1"/>
  <c r="I41" i="9" l="1"/>
  <c r="J4" i="9"/>
  <c r="B4" i="26" l="1"/>
  <c r="B34" i="26" s="1"/>
  <c r="K4" i="9" s="1"/>
  <c r="J34" i="9"/>
  <c r="J41" i="9" s="1"/>
  <c r="B4" i="27" l="1"/>
  <c r="B34" i="27" s="1"/>
  <c r="L4" i="9" s="1"/>
  <c r="L34" i="9" s="1"/>
  <c r="K34" i="9"/>
  <c r="J43" i="9"/>
  <c r="B4" i="28" l="1"/>
  <c r="B34" i="28" s="1"/>
  <c r="K41" i="9"/>
  <c r="K43" i="9"/>
  <c r="M7" i="9"/>
  <c r="L41" i="9" l="1"/>
  <c r="L43" i="9"/>
  <c r="M4" i="9"/>
  <c r="M6" i="9"/>
  <c r="N7" i="9"/>
  <c r="O7" i="9" s="1"/>
  <c r="B4" i="29" l="1"/>
  <c r="B34" i="29" s="1"/>
  <c r="N4" i="9"/>
  <c r="O4" i="9" s="1"/>
  <c r="M32" i="9"/>
  <c r="M34" i="9" s="1"/>
  <c r="N6" i="9"/>
  <c r="P7" i="9" l="1"/>
  <c r="P8" i="9"/>
  <c r="P6" i="9"/>
  <c r="P9" i="9"/>
  <c r="O6" i="9"/>
  <c r="N32" i="9"/>
  <c r="O32" i="9" s="1"/>
  <c r="M43" i="9" l="1"/>
  <c r="M41" i="9"/>
</calcChain>
</file>

<file path=xl/sharedStrings.xml><?xml version="1.0" encoding="utf-8"?>
<sst xmlns="http://schemas.openxmlformats.org/spreadsheetml/2006/main" count="986" uniqueCount="112">
  <si>
    <t>Mai</t>
  </si>
  <si>
    <t>September</t>
  </si>
  <si>
    <t>Schnitt</t>
  </si>
  <si>
    <t>Summe</t>
  </si>
  <si>
    <t>svartland UG</t>
  </si>
  <si>
    <t>1. Jahr</t>
  </si>
  <si>
    <t>(in Euro)</t>
  </si>
  <si>
    <t>Feb</t>
  </si>
  <si>
    <t>Mrz</t>
  </si>
  <si>
    <t>Apr</t>
  </si>
  <si>
    <t>Jun</t>
  </si>
  <si>
    <t>Jul</t>
  </si>
  <si>
    <t>Aug</t>
  </si>
  <si>
    <t>Kasse/Bank - Bestand Monatsanfang</t>
  </si>
  <si>
    <t>Einzahlunge (brutto), Summe</t>
  </si>
  <si>
    <t>aus Forderungseingängen (bezahlte Rechnungen)</t>
  </si>
  <si>
    <t>Vorsteuererstattung (automatische Berechnung aus *)</t>
  </si>
  <si>
    <t>Auszahlungen(brutto), Summe</t>
  </si>
  <si>
    <t>Personalkosten (Löhne, Gehälter, Sozialabgaben)</t>
  </si>
  <si>
    <t>Freelancer *</t>
  </si>
  <si>
    <t>Raumkosten (Nettomiete) / Sonstiges ohne MwSt</t>
  </si>
  <si>
    <t>Nebenkosten Raum *</t>
  </si>
  <si>
    <t>Wareneinkauf *</t>
  </si>
  <si>
    <t>Versicherungen / Beiträge / Gebühren (IHK, GEZ usw.)</t>
  </si>
  <si>
    <t>Bürokosten (PC, Telefon, Material, Porto…) *</t>
  </si>
  <si>
    <t>Software *</t>
  </si>
  <si>
    <t>Werbung/Vertrieb *</t>
  </si>
  <si>
    <t>Buchführung, Rechts- und Beratungskosten *</t>
  </si>
  <si>
    <t>Kraftfahrzeugkosten</t>
  </si>
  <si>
    <t>Sonstige Kosten *</t>
  </si>
  <si>
    <t>Zinsen für Kredite</t>
  </si>
  <si>
    <t xml:space="preserve">Tilgung von Krediten </t>
  </si>
  <si>
    <t>Abschreibungen</t>
  </si>
  <si>
    <t>Ertragssteuern (Gewerbesteuer)</t>
  </si>
  <si>
    <t>Umsatzsteuer</t>
  </si>
  <si>
    <t>Liquiditätssaldo</t>
  </si>
  <si>
    <t>Liquiditätssaldo (kumuliert)</t>
  </si>
  <si>
    <t>Ausgleichsmaßnahmen</t>
  </si>
  <si>
    <t>Privateinlage</t>
  </si>
  <si>
    <t>Darlehen</t>
  </si>
  <si>
    <t>verfügbare Liquidität</t>
  </si>
  <si>
    <t>Verhältnis Kosten/Liquidität</t>
  </si>
  <si>
    <t>Ausgabe</t>
  </si>
  <si>
    <t>Datum</t>
  </si>
  <si>
    <t>Betrag</t>
  </si>
  <si>
    <t>Art</t>
  </si>
  <si>
    <t>Einnahme</t>
  </si>
  <si>
    <t>Software</t>
  </si>
  <si>
    <t>Werbung/Vertrieb</t>
  </si>
  <si>
    <t>Buchführung, Rechts- und Beratungskosten</t>
  </si>
  <si>
    <t>Übernachtung  / Reisekosten</t>
  </si>
  <si>
    <t>Sonstige Kosten</t>
  </si>
  <si>
    <t>Wareneinkauf</t>
  </si>
  <si>
    <t>Nebenkosten Raum</t>
  </si>
  <si>
    <t>Freelancer</t>
  </si>
  <si>
    <t>Personal</t>
  </si>
  <si>
    <t>Raumkosten (Nettomiete)</t>
  </si>
  <si>
    <t>Versicherungen / Beiträge / Gebühren</t>
  </si>
  <si>
    <t>Bürokosten</t>
  </si>
  <si>
    <t>Oktober</t>
  </si>
  <si>
    <t>November</t>
  </si>
  <si>
    <t>Umsatzst.</t>
  </si>
  <si>
    <t>Februar</t>
  </si>
  <si>
    <t>März</t>
  </si>
  <si>
    <t>April</t>
  </si>
  <si>
    <t>Okt</t>
  </si>
  <si>
    <t>Juni</t>
  </si>
  <si>
    <t>Juli</t>
  </si>
  <si>
    <t>August</t>
  </si>
  <si>
    <t>Jan</t>
  </si>
  <si>
    <t>Sep</t>
  </si>
  <si>
    <t>Dez</t>
  </si>
  <si>
    <t>Nov</t>
  </si>
  <si>
    <t>%</t>
  </si>
  <si>
    <t>Gesamt</t>
  </si>
  <si>
    <t>Weiterbildung</t>
  </si>
  <si>
    <t>Weiterbildung *</t>
  </si>
  <si>
    <t>Raumkosten</t>
  </si>
  <si>
    <t>Versicherung</t>
  </si>
  <si>
    <t>Reisekosten</t>
  </si>
  <si>
    <t>Ertragssteuern</t>
  </si>
  <si>
    <t>KiGa Zuschuss</t>
  </si>
  <si>
    <t>Zuschüsse/Auslgeichsmaßnahmen</t>
  </si>
  <si>
    <t xml:space="preserve"> </t>
  </si>
  <si>
    <t>Vorsteuererstattung Vormonat</t>
  </si>
  <si>
    <t>Umsatzsteuer Vormonat</t>
  </si>
  <si>
    <t>Rech</t>
  </si>
  <si>
    <t>Dezember</t>
  </si>
  <si>
    <t>Januar</t>
  </si>
  <si>
    <t xml:space="preserve">Gehalt </t>
  </si>
  <si>
    <t>Lohnsteuer Vormonat</t>
  </si>
  <si>
    <t>Soli Februar Vormonat</t>
  </si>
  <si>
    <t>Kunde 1</t>
  </si>
  <si>
    <t>Kunde 2</t>
  </si>
  <si>
    <t>Kunde 3</t>
  </si>
  <si>
    <t>Kunde 4</t>
  </si>
  <si>
    <t>Kunde 5</t>
  </si>
  <si>
    <t>Vorsteuererstattung Dez 2019 - ausfüllen</t>
  </si>
  <si>
    <t>Umsatzsteuer Dez 2019 - ausfüllen</t>
  </si>
  <si>
    <t>Online</t>
  </si>
  <si>
    <t>Sonstiges</t>
  </si>
  <si>
    <t>Übernachtung / Reisekosten *</t>
  </si>
  <si>
    <t xml:space="preserve">Hallo liebe AnwenderInnen, </t>
  </si>
  <si>
    <t>wir haben für Dich ein möglichst einfaches Tool erstellt, um Deine Finanzen und Deine Liquidät im Blick zu haben. So hast Du Planungssicherheit und kannst mit einem Blick Deine Entwicklung und Dein Sicherheitspolster sehen.</t>
  </si>
  <si>
    <t>Wichtig sind hierfür die grünen Zeilen  unter "Gesamt" und das Diagram.</t>
  </si>
  <si>
    <t xml:space="preserve">Info zu Gesamt: </t>
  </si>
  <si>
    <t xml:space="preserve">Hier kannst Du nur Lesen. Am rechten Ende der Tabelle findest Du Jahresgesamtwerte, moantliche Durschnittswerte, sowie den Anteil den bestimmte Ausgaben haben. </t>
  </si>
  <si>
    <t xml:space="preserve">Info zum ausfüllen: </t>
  </si>
  <si>
    <t xml:space="preserve">Trage Deine Zahlen direkt in die Monatsblätter ein. Hier kannst Du die Ausgleichsmaßnahmen, Ausgaben, und Eingaben bearbeiten. </t>
  </si>
  <si>
    <t xml:space="preserve">Für eine schnellübersicht: </t>
  </si>
  <si>
    <t>Trage einen Typischen Monat mit Ausgaben &amp; Einnahmen im Januar ein. Markiere dann den gesamten Bereich Ausgaben &amp; Einnahmen und kopiere diesen in jeden der 11 anderen Monate. So erstellst Du schnell eine Vorlage auf deren Basis du jetzt z.B. du Krise bearbeiten kannst.</t>
  </si>
  <si>
    <t>Jetzt kannst Du Zahlungsausfälle, Soforthilfen, Steuerstundungen usw. eintragen.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</si>
</sst>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quot;€&quot;"/>
    <numFmt numFmtId="165" formatCode="#,##0\ _€"/>
    <numFmt numFmtId="166" formatCode="#,##0.00\ _€"/>
  </numFmts>
  <fonts count="14" x14ac:knownFonts="1">
    <font>
      <sz val="11"/>
      <color theme="1"/>
      <name val="Calibri"/>
      <family val="2"/>
      <scheme val="minor"/>
    </font>
    <font>
      <sz val="9"/>
      <color theme="1"/>
      <name val="Arial"/>
      <family val="2"/>
    </font>
    <font>
      <b/>
      <sz val="10"/>
      <color theme="1"/>
      <name val="Arial"/>
      <family val="2"/>
    </font>
    <font>
      <b/>
      <sz val="16"/>
      <color theme="1"/>
      <name val="Arial"/>
      <family val="2"/>
    </font>
    <font>
      <sz val="8"/>
      <color theme="1"/>
      <name val="Arial"/>
      <family val="2"/>
    </font>
    <font>
      <b/>
      <sz val="10"/>
      <color theme="0"/>
      <name val="Arial"/>
      <family val="2"/>
    </font>
    <font>
      <b/>
      <sz val="9"/>
      <color theme="1"/>
      <name val="Arial"/>
      <family val="2"/>
    </font>
    <font>
      <b/>
      <sz val="8"/>
      <color theme="1"/>
      <name val="Arial"/>
      <family val="2"/>
    </font>
    <font>
      <b/>
      <sz val="8"/>
      <color theme="0"/>
      <name val="Arial"/>
      <family val="2"/>
    </font>
    <font>
      <sz val="8"/>
      <color theme="0"/>
      <name val="Arial"/>
      <family val="2"/>
    </font>
    <font>
      <sz val="8"/>
      <name val="Arial"/>
      <family val="2"/>
    </font>
    <font>
      <sz val="12"/>
      <color rgb="FF424241"/>
      <name val="Arial"/>
      <family val="2"/>
    </font>
    <font>
      <b/>
      <sz val="11"/>
      <color theme="1"/>
      <name val="Calibri"/>
      <family val="2"/>
      <scheme val="minor"/>
    </font>
    <font>
      <sz val="12"/>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0" tint="-4.9989318521683403E-2"/>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auto="1"/>
      </right>
      <top/>
      <bottom/>
      <diagonal/>
    </border>
    <border>
      <left/>
      <right style="medium">
        <color auto="1"/>
      </right>
      <top/>
      <bottom style="medium">
        <color auto="1"/>
      </bottom>
      <diagonal/>
    </border>
    <border>
      <left/>
      <right/>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medium">
        <color auto="1"/>
      </right>
      <top/>
      <bottom style="hair">
        <color auto="1"/>
      </bottom>
      <diagonal/>
    </border>
    <border>
      <left style="medium">
        <color auto="1"/>
      </left>
      <right style="thin">
        <color auto="1"/>
      </right>
      <top/>
      <bottom style="hair">
        <color auto="1"/>
      </bottom>
      <diagonal/>
    </border>
    <border>
      <left style="thin">
        <color auto="1"/>
      </left>
      <right style="thin">
        <color auto="1"/>
      </right>
      <top/>
      <bottom style="hair">
        <color auto="1"/>
      </bottom>
      <diagonal/>
    </border>
    <border>
      <left style="thin">
        <color auto="1"/>
      </left>
      <right style="medium">
        <color auto="1"/>
      </right>
      <top/>
      <bottom style="hair">
        <color auto="1"/>
      </bottom>
      <diagonal/>
    </border>
    <border>
      <left/>
      <right style="medium">
        <color auto="1"/>
      </right>
      <top style="hair">
        <color auto="1"/>
      </top>
      <bottom style="hair">
        <color auto="1"/>
      </bottom>
      <diagonal/>
    </border>
    <border>
      <left style="medium">
        <color auto="1"/>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style="thin">
        <color auto="1"/>
      </left>
      <right style="medium">
        <color auto="1"/>
      </right>
      <top style="hair">
        <color auto="1"/>
      </top>
      <bottom style="hair">
        <color auto="1"/>
      </bottom>
      <diagonal/>
    </border>
    <border>
      <left/>
      <right style="medium">
        <color auto="1"/>
      </right>
      <top style="hair">
        <color auto="1"/>
      </top>
      <bottom style="medium">
        <color auto="1"/>
      </bottom>
      <diagonal/>
    </border>
    <border>
      <left style="medium">
        <color auto="1"/>
      </left>
      <right style="thin">
        <color auto="1"/>
      </right>
      <top style="hair">
        <color auto="1"/>
      </top>
      <bottom style="medium">
        <color auto="1"/>
      </bottom>
      <diagonal/>
    </border>
    <border>
      <left style="thin">
        <color auto="1"/>
      </left>
      <right style="thin">
        <color auto="1"/>
      </right>
      <top style="hair">
        <color auto="1"/>
      </top>
      <bottom style="medium">
        <color auto="1"/>
      </bottom>
      <diagonal/>
    </border>
    <border>
      <left style="thin">
        <color auto="1"/>
      </left>
      <right style="medium">
        <color auto="1"/>
      </right>
      <top style="hair">
        <color auto="1"/>
      </top>
      <bottom style="medium">
        <color auto="1"/>
      </bottom>
      <diagonal/>
    </border>
    <border>
      <left/>
      <right/>
      <top style="thin">
        <color indexed="64"/>
      </top>
      <bottom/>
      <diagonal/>
    </border>
    <border>
      <left style="medium">
        <color auto="1"/>
      </left>
      <right style="medium">
        <color auto="1"/>
      </right>
      <top style="thin">
        <color auto="1"/>
      </top>
      <bottom style="thin">
        <color auto="1"/>
      </bottom>
      <diagonal/>
    </border>
    <border>
      <left style="medium">
        <color auto="1"/>
      </left>
      <right style="medium">
        <color auto="1"/>
      </right>
      <top/>
      <bottom style="hair">
        <color auto="1"/>
      </bottom>
      <diagonal/>
    </border>
    <border>
      <left style="medium">
        <color auto="1"/>
      </left>
      <right style="medium">
        <color auto="1"/>
      </right>
      <top style="hair">
        <color auto="1"/>
      </top>
      <bottom style="hair">
        <color auto="1"/>
      </bottom>
      <diagonal/>
    </border>
    <border>
      <left style="medium">
        <color auto="1"/>
      </left>
      <right style="medium">
        <color auto="1"/>
      </right>
      <top style="hair">
        <color auto="1"/>
      </top>
      <bottom style="medium">
        <color auto="1"/>
      </bottom>
      <diagonal/>
    </border>
    <border>
      <left style="medium">
        <color auto="1"/>
      </left>
      <right style="medium">
        <color auto="1"/>
      </right>
      <top style="medium">
        <color auto="1"/>
      </top>
      <bottom style="medium">
        <color indexed="64"/>
      </bottom>
      <diagonal/>
    </border>
    <border>
      <left style="medium">
        <color indexed="64"/>
      </left>
      <right/>
      <top/>
      <bottom/>
      <diagonal/>
    </border>
    <border>
      <left/>
      <right/>
      <top style="hair">
        <color indexed="64"/>
      </top>
      <bottom style="medium">
        <color auto="1"/>
      </bottom>
      <diagonal/>
    </border>
    <border>
      <left style="thin">
        <color auto="1"/>
      </left>
      <right style="medium">
        <color auto="1"/>
      </right>
      <top style="thin">
        <color auto="1"/>
      </top>
      <bottom style="hair">
        <color auto="1"/>
      </bottom>
      <diagonal/>
    </border>
  </borders>
  <cellStyleXfs count="1">
    <xf numFmtId="0" fontId="0" fillId="0" borderId="0"/>
  </cellStyleXfs>
  <cellXfs count="166">
    <xf numFmtId="0" fontId="0" fillId="0" borderId="0" xfId="0"/>
    <xf numFmtId="0" fontId="3" fillId="2" borderId="0" xfId="0" applyFont="1" applyFill="1"/>
    <xf numFmtId="0" fontId="1" fillId="2" borderId="4" xfId="0" applyFont="1" applyFill="1" applyBorder="1"/>
    <xf numFmtId="0" fontId="4" fillId="2" borderId="0" xfId="0" applyFont="1" applyFill="1"/>
    <xf numFmtId="0" fontId="4" fillId="2" borderId="4" xfId="0" applyFont="1" applyFill="1" applyBorder="1"/>
    <xf numFmtId="0" fontId="1" fillId="2" borderId="5" xfId="0" applyFont="1" applyFill="1" applyBorder="1"/>
    <xf numFmtId="17" fontId="2" fillId="0" borderId="6" xfId="0" applyNumberFormat="1" applyFont="1" applyBorder="1" applyAlignment="1">
      <alignment horizontal="center"/>
    </xf>
    <xf numFmtId="0" fontId="2" fillId="0" borderId="6" xfId="0" applyFont="1" applyBorder="1" applyAlignment="1">
      <alignment horizontal="center"/>
    </xf>
    <xf numFmtId="0" fontId="2" fillId="0" borderId="5" xfId="0" applyFont="1" applyBorder="1" applyAlignment="1">
      <alignment horizontal="center"/>
    </xf>
    <xf numFmtId="17" fontId="5" fillId="2" borderId="0" xfId="0" applyNumberFormat="1" applyFont="1" applyFill="1" applyAlignment="1">
      <alignment horizontal="center"/>
    </xf>
    <xf numFmtId="0" fontId="5" fillId="2" borderId="0" xfId="0" applyFont="1" applyFill="1" applyAlignment="1">
      <alignment horizontal="center"/>
    </xf>
    <xf numFmtId="0" fontId="6" fillId="3" borderId="2" xfId="0" applyFont="1" applyFill="1" applyBorder="1"/>
    <xf numFmtId="165" fontId="7" fillId="3" borderId="7" xfId="0" applyNumberFormat="1" applyFont="1" applyFill="1" applyBorder="1"/>
    <xf numFmtId="165" fontId="7" fillId="3" borderId="8" xfId="0" applyNumberFormat="1" applyFont="1" applyFill="1" applyBorder="1"/>
    <xf numFmtId="165" fontId="7" fillId="3" borderId="9" xfId="0" applyNumberFormat="1" applyFont="1" applyFill="1" applyBorder="1"/>
    <xf numFmtId="165" fontId="8" fillId="2" borderId="0" xfId="0" applyNumberFormat="1" applyFont="1" applyFill="1"/>
    <xf numFmtId="0" fontId="1" fillId="2" borderId="0" xfId="0" applyFont="1" applyFill="1"/>
    <xf numFmtId="165" fontId="4" fillId="2" borderId="0" xfId="0" applyNumberFormat="1" applyFont="1" applyFill="1"/>
    <xf numFmtId="165" fontId="9" fillId="2" borderId="0" xfId="0" applyNumberFormat="1" applyFont="1" applyFill="1"/>
    <xf numFmtId="0" fontId="6" fillId="4" borderId="10" xfId="0" applyFont="1" applyFill="1" applyBorder="1"/>
    <xf numFmtId="165" fontId="7" fillId="4" borderId="11" xfId="0" applyNumberFormat="1" applyFont="1" applyFill="1" applyBorder="1"/>
    <xf numFmtId="165" fontId="7" fillId="4" borderId="1" xfId="0" applyNumberFormat="1" applyFont="1" applyFill="1" applyBorder="1"/>
    <xf numFmtId="165" fontId="7" fillId="4" borderId="12" xfId="0" applyNumberFormat="1" applyFont="1" applyFill="1" applyBorder="1"/>
    <xf numFmtId="0" fontId="7" fillId="2" borderId="0" xfId="0" applyFont="1" applyFill="1"/>
    <xf numFmtId="0" fontId="1" fillId="2" borderId="17" xfId="0" applyFont="1" applyFill="1" applyBorder="1"/>
    <xf numFmtId="165" fontId="4" fillId="2" borderId="18" xfId="0" applyNumberFormat="1" applyFont="1" applyFill="1" applyBorder="1"/>
    <xf numFmtId="165" fontId="4" fillId="2" borderId="16" xfId="0" applyNumberFormat="1" applyFont="1" applyFill="1" applyBorder="1"/>
    <xf numFmtId="0" fontId="1" fillId="2" borderId="21" xfId="0" applyFont="1" applyFill="1" applyBorder="1"/>
    <xf numFmtId="165" fontId="4" fillId="2" borderId="22" xfId="0" applyNumberFormat="1" applyFont="1" applyFill="1" applyBorder="1"/>
    <xf numFmtId="165" fontId="4" fillId="2" borderId="23" xfId="0" applyNumberFormat="1" applyFont="1" applyFill="1" applyBorder="1"/>
    <xf numFmtId="165" fontId="4" fillId="2" borderId="24" xfId="0" applyNumberFormat="1" applyFont="1" applyFill="1" applyBorder="1"/>
    <xf numFmtId="0" fontId="6" fillId="2" borderId="10" xfId="0" applyFont="1" applyFill="1" applyBorder="1"/>
    <xf numFmtId="165" fontId="7" fillId="2" borderId="11" xfId="0" applyNumberFormat="1" applyFont="1" applyFill="1" applyBorder="1"/>
    <xf numFmtId="165" fontId="7" fillId="2" borderId="1" xfId="0" applyNumberFormat="1" applyFont="1" applyFill="1" applyBorder="1"/>
    <xf numFmtId="165" fontId="7" fillId="2" borderId="12" xfId="0" applyNumberFormat="1" applyFont="1" applyFill="1" applyBorder="1"/>
    <xf numFmtId="0" fontId="1" fillId="2" borderId="13" xfId="0" applyFont="1" applyFill="1" applyBorder="1"/>
    <xf numFmtId="165" fontId="4" fillId="2" borderId="14" xfId="0" applyNumberFormat="1" applyFont="1" applyFill="1" applyBorder="1"/>
    <xf numFmtId="165" fontId="4" fillId="2" borderId="15" xfId="0" applyNumberFormat="1" applyFont="1" applyFill="1" applyBorder="1"/>
    <xf numFmtId="0" fontId="6" fillId="5" borderId="10" xfId="0" applyFont="1" applyFill="1" applyBorder="1"/>
    <xf numFmtId="165" fontId="7" fillId="5" borderId="11" xfId="0" applyNumberFormat="1" applyFont="1" applyFill="1" applyBorder="1"/>
    <xf numFmtId="165" fontId="7" fillId="5" borderId="1" xfId="0" applyNumberFormat="1" applyFont="1" applyFill="1" applyBorder="1"/>
    <xf numFmtId="165" fontId="7" fillId="5" borderId="12" xfId="0" applyNumberFormat="1" applyFont="1" applyFill="1" applyBorder="1"/>
    <xf numFmtId="0" fontId="1" fillId="2" borderId="25" xfId="0" applyFont="1" applyFill="1" applyBorder="1"/>
    <xf numFmtId="0" fontId="4" fillId="2" borderId="25" xfId="0" applyFont="1" applyFill="1" applyBorder="1"/>
    <xf numFmtId="0" fontId="9" fillId="2" borderId="0" xfId="0" applyFont="1" applyFill="1"/>
    <xf numFmtId="2" fontId="6" fillId="5" borderId="10" xfId="0" applyNumberFormat="1" applyFont="1" applyFill="1" applyBorder="1"/>
    <xf numFmtId="2" fontId="7" fillId="5" borderId="11" xfId="0" applyNumberFormat="1" applyFont="1" applyFill="1" applyBorder="1"/>
    <xf numFmtId="2" fontId="7" fillId="5" borderId="1" xfId="0" applyNumberFormat="1" applyFont="1" applyFill="1" applyBorder="1"/>
    <xf numFmtId="2" fontId="7" fillId="5" borderId="12" xfId="0" applyNumberFormat="1" applyFont="1" applyFill="1" applyBorder="1"/>
    <xf numFmtId="2" fontId="7" fillId="2" borderId="0" xfId="0" applyNumberFormat="1" applyFont="1" applyFill="1"/>
    <xf numFmtId="2" fontId="8" fillId="2" borderId="0" xfId="0" applyNumberFormat="1" applyFont="1" applyFill="1"/>
    <xf numFmtId="0" fontId="1" fillId="0" borderId="17" xfId="0" applyFont="1" applyBorder="1"/>
    <xf numFmtId="0" fontId="1" fillId="0" borderId="13" xfId="0" applyFont="1" applyBorder="1"/>
    <xf numFmtId="165" fontId="4" fillId="0" borderId="14" xfId="0" applyNumberFormat="1" applyFont="1" applyBorder="1"/>
    <xf numFmtId="165" fontId="4" fillId="0" borderId="15" xfId="0" applyNumberFormat="1" applyFont="1" applyBorder="1"/>
    <xf numFmtId="165" fontId="4" fillId="0" borderId="16" xfId="0" applyNumberFormat="1" applyFont="1" applyBorder="1"/>
    <xf numFmtId="0" fontId="0" fillId="2" borderId="0" xfId="0" applyFill="1"/>
    <xf numFmtId="165" fontId="4" fillId="0" borderId="13" xfId="0" applyNumberFormat="1" applyFont="1" applyBorder="1"/>
    <xf numFmtId="165" fontId="4" fillId="2" borderId="13" xfId="0" applyNumberFormat="1" applyFont="1" applyFill="1" applyBorder="1"/>
    <xf numFmtId="165" fontId="4" fillId="0" borderId="33" xfId="0" applyNumberFormat="1" applyFont="1" applyBorder="1"/>
    <xf numFmtId="166" fontId="4" fillId="0" borderId="15" xfId="0" applyNumberFormat="1" applyFont="1" applyBorder="1"/>
    <xf numFmtId="166" fontId="4" fillId="0" borderId="20" xfId="0" applyNumberFormat="1" applyFont="1" applyBorder="1"/>
    <xf numFmtId="2" fontId="4" fillId="0" borderId="23" xfId="0" applyNumberFormat="1" applyFont="1" applyBorder="1"/>
    <xf numFmtId="10" fontId="7" fillId="3" borderId="9" xfId="0" applyNumberFormat="1" applyFont="1" applyFill="1" applyBorder="1"/>
    <xf numFmtId="10" fontId="4" fillId="2" borderId="0" xfId="0" applyNumberFormat="1" applyFont="1" applyFill="1"/>
    <xf numFmtId="10" fontId="4" fillId="0" borderId="16" xfId="0" applyNumberFormat="1" applyFont="1" applyBorder="1"/>
    <xf numFmtId="10" fontId="7" fillId="4" borderId="12" xfId="0" applyNumberFormat="1" applyFont="1" applyFill="1" applyBorder="1"/>
    <xf numFmtId="10" fontId="4" fillId="2" borderId="24" xfId="0" applyNumberFormat="1" applyFont="1" applyFill="1" applyBorder="1"/>
    <xf numFmtId="165" fontId="4" fillId="2" borderId="26" xfId="0" applyNumberFormat="1" applyFont="1" applyFill="1" applyBorder="1"/>
    <xf numFmtId="165" fontId="4" fillId="2" borderId="12" xfId="0" applyNumberFormat="1" applyFont="1" applyFill="1" applyBorder="1"/>
    <xf numFmtId="4" fontId="4" fillId="0" borderId="14" xfId="0" applyNumberFormat="1" applyFont="1" applyBorder="1"/>
    <xf numFmtId="0" fontId="1" fillId="6" borderId="17" xfId="0" applyFont="1" applyFill="1" applyBorder="1"/>
    <xf numFmtId="165" fontId="4" fillId="6" borderId="14" xfId="0" applyNumberFormat="1" applyFont="1" applyFill="1" applyBorder="1"/>
    <xf numFmtId="165" fontId="4" fillId="6" borderId="15" xfId="0" applyNumberFormat="1" applyFont="1" applyFill="1" applyBorder="1"/>
    <xf numFmtId="165" fontId="4" fillId="6" borderId="19" xfId="0" applyNumberFormat="1" applyFont="1" applyFill="1" applyBorder="1"/>
    <xf numFmtId="165" fontId="4" fillId="6" borderId="20" xfId="0" applyNumberFormat="1" applyFont="1" applyFill="1" applyBorder="1"/>
    <xf numFmtId="165" fontId="4" fillId="6" borderId="16" xfId="0" applyNumberFormat="1" applyFont="1" applyFill="1" applyBorder="1"/>
    <xf numFmtId="10" fontId="4" fillId="6" borderId="16" xfId="0" applyNumberFormat="1" applyFont="1" applyFill="1" applyBorder="1"/>
    <xf numFmtId="165" fontId="4" fillId="6" borderId="13" xfId="0" applyNumberFormat="1" applyFont="1" applyFill="1" applyBorder="1"/>
    <xf numFmtId="0" fontId="11" fillId="0" borderId="0" xfId="0" applyFont="1" applyAlignment="1">
      <alignment horizontal="left" vertical="center" wrapText="1" indent="2"/>
    </xf>
    <xf numFmtId="165" fontId="4" fillId="2" borderId="21" xfId="0" applyNumberFormat="1" applyFont="1" applyFill="1" applyBorder="1"/>
    <xf numFmtId="2" fontId="4" fillId="0" borderId="24" xfId="0" applyNumberFormat="1" applyFont="1" applyBorder="1"/>
    <xf numFmtId="0" fontId="3" fillId="2" borderId="0" xfId="0" applyFont="1" applyFill="1" applyProtection="1"/>
    <xf numFmtId="0" fontId="1" fillId="2" borderId="5" xfId="0" applyFont="1" applyFill="1" applyBorder="1" applyProtection="1"/>
    <xf numFmtId="17" fontId="2" fillId="0" borderId="3" xfId="0" applyNumberFormat="1" applyFont="1" applyBorder="1" applyAlignment="1" applyProtection="1">
      <alignment horizontal="center"/>
    </xf>
    <xf numFmtId="0" fontId="6" fillId="3" borderId="2" xfId="0" applyFont="1" applyFill="1" applyBorder="1" applyProtection="1"/>
    <xf numFmtId="164" fontId="7" fillId="3" borderId="30" xfId="0" applyNumberFormat="1" applyFont="1" applyFill="1" applyBorder="1" applyProtection="1"/>
    <xf numFmtId="0" fontId="1" fillId="2" borderId="0" xfId="0" applyFont="1" applyFill="1" applyProtection="1"/>
    <xf numFmtId="164" fontId="4" fillId="2" borderId="0" xfId="0" applyNumberFormat="1" applyFont="1" applyFill="1" applyProtection="1"/>
    <xf numFmtId="0" fontId="6" fillId="4" borderId="10" xfId="0" applyFont="1" applyFill="1" applyBorder="1" applyProtection="1"/>
    <xf numFmtId="164" fontId="7" fillId="4" borderId="26" xfId="0" applyNumberFormat="1" applyFont="1" applyFill="1" applyBorder="1" applyProtection="1"/>
    <xf numFmtId="0" fontId="1" fillId="0" borderId="13" xfId="0" applyFont="1" applyBorder="1" applyProtection="1"/>
    <xf numFmtId="164" fontId="4" fillId="0" borderId="27" xfId="0" applyNumberFormat="1" applyFont="1" applyBorder="1" applyProtection="1"/>
    <xf numFmtId="0" fontId="1" fillId="0" borderId="17" xfId="0" applyFont="1" applyFill="1" applyBorder="1" applyProtection="1"/>
    <xf numFmtId="164" fontId="4" fillId="0" borderId="28" xfId="0" applyNumberFormat="1" applyFont="1" applyBorder="1" applyProtection="1"/>
    <xf numFmtId="0" fontId="1" fillId="0" borderId="17" xfId="0" applyFont="1" applyBorder="1" applyProtection="1"/>
    <xf numFmtId="0" fontId="1" fillId="2" borderId="17" xfId="0" applyFont="1" applyFill="1" applyBorder="1" applyProtection="1"/>
    <xf numFmtId="164" fontId="4" fillId="2" borderId="28" xfId="0" applyNumberFormat="1" applyFont="1" applyFill="1" applyBorder="1" applyProtection="1"/>
    <xf numFmtId="0" fontId="1" fillId="2" borderId="21" xfId="0" applyFont="1" applyFill="1" applyBorder="1" applyProtection="1"/>
    <xf numFmtId="164" fontId="4" fillId="2" borderId="29" xfId="0" applyNumberFormat="1" applyFont="1" applyFill="1" applyBorder="1" applyProtection="1"/>
    <xf numFmtId="0" fontId="6" fillId="2" borderId="10" xfId="0" applyFont="1" applyFill="1" applyBorder="1" applyProtection="1"/>
    <xf numFmtId="164" fontId="7" fillId="2" borderId="26" xfId="0" applyNumberFormat="1" applyFont="1" applyFill="1" applyBorder="1" applyProtection="1"/>
    <xf numFmtId="0" fontId="3" fillId="2" borderId="0" xfId="0" applyFont="1" applyFill="1" applyProtection="1">
      <protection locked="0"/>
    </xf>
    <xf numFmtId="17" fontId="2" fillId="2" borderId="31" xfId="0" applyNumberFormat="1" applyFont="1" applyFill="1" applyBorder="1" applyAlignment="1" applyProtection="1">
      <alignment horizontal="center"/>
      <protection locked="0"/>
    </xf>
    <xf numFmtId="0" fontId="4" fillId="2" borderId="0" xfId="0" applyFont="1" applyFill="1" applyProtection="1">
      <protection locked="0"/>
    </xf>
    <xf numFmtId="0" fontId="4" fillId="2" borderId="6" xfId="0" applyFont="1" applyFill="1" applyBorder="1" applyProtection="1">
      <protection locked="0"/>
    </xf>
    <xf numFmtId="0" fontId="2" fillId="2" borderId="0" xfId="0" applyFont="1" applyFill="1" applyAlignment="1" applyProtection="1">
      <alignment horizontal="center"/>
      <protection locked="0"/>
    </xf>
    <xf numFmtId="17" fontId="5" fillId="2" borderId="0" xfId="0" applyNumberFormat="1" applyFont="1" applyFill="1" applyAlignment="1" applyProtection="1">
      <alignment horizontal="center"/>
      <protection locked="0"/>
    </xf>
    <xf numFmtId="0" fontId="5" fillId="2" borderId="0" xfId="0" applyFont="1" applyFill="1" applyAlignment="1" applyProtection="1">
      <alignment horizontal="center"/>
      <protection locked="0"/>
    </xf>
    <xf numFmtId="165" fontId="7" fillId="2" borderId="4" xfId="0" applyNumberFormat="1" applyFont="1" applyFill="1" applyBorder="1" applyProtection="1">
      <protection locked="0"/>
    </xf>
    <xf numFmtId="17" fontId="2" fillId="3" borderId="30" xfId="0" applyNumberFormat="1" applyFont="1" applyFill="1" applyBorder="1" applyAlignment="1" applyProtection="1">
      <alignment horizontal="left"/>
      <protection locked="0"/>
    </xf>
    <xf numFmtId="17" fontId="2" fillId="3" borderId="6" xfId="0" applyNumberFormat="1" applyFont="1" applyFill="1" applyBorder="1" applyAlignment="1" applyProtection="1">
      <alignment horizontal="center"/>
      <protection locked="0"/>
    </xf>
    <xf numFmtId="17" fontId="2" fillId="3" borderId="3" xfId="0" applyNumberFormat="1" applyFont="1" applyFill="1" applyBorder="1" applyAlignment="1" applyProtection="1">
      <alignment horizontal="center"/>
      <protection locked="0"/>
    </xf>
    <xf numFmtId="17" fontId="2" fillId="3" borderId="3" xfId="0" applyNumberFormat="1" applyFont="1" applyFill="1" applyBorder="1" applyAlignment="1" applyProtection="1">
      <alignment horizontal="left"/>
      <protection locked="0"/>
    </xf>
    <xf numFmtId="17" fontId="2" fillId="3" borderId="5" xfId="0" applyNumberFormat="1" applyFont="1" applyFill="1" applyBorder="1" applyAlignment="1" applyProtection="1">
      <alignment horizontal="center"/>
      <protection locked="0"/>
    </xf>
    <xf numFmtId="165" fontId="7" fillId="2" borderId="0" xfId="0" applyNumberFormat="1" applyFont="1" applyFill="1" applyProtection="1">
      <protection locked="0"/>
    </xf>
    <xf numFmtId="166" fontId="7" fillId="2" borderId="0" xfId="0" applyNumberFormat="1" applyFont="1" applyFill="1" applyProtection="1">
      <protection locked="0"/>
    </xf>
    <xf numFmtId="166" fontId="4" fillId="2" borderId="0" xfId="0" applyNumberFormat="1" applyFont="1" applyFill="1" applyProtection="1">
      <protection locked="0"/>
    </xf>
    <xf numFmtId="165" fontId="8" fillId="2" borderId="0" xfId="0" applyNumberFormat="1" applyFont="1" applyFill="1" applyProtection="1">
      <protection locked="0"/>
    </xf>
    <xf numFmtId="0" fontId="1" fillId="2" borderId="0" xfId="0" applyFont="1" applyFill="1" applyProtection="1">
      <protection locked="0"/>
    </xf>
    <xf numFmtId="164" fontId="4" fillId="2" borderId="0" xfId="0" applyNumberFormat="1" applyFont="1" applyFill="1" applyProtection="1">
      <protection locked="0"/>
    </xf>
    <xf numFmtId="165" fontId="4" fillId="2" borderId="4" xfId="0" applyNumberFormat="1" applyFont="1" applyFill="1" applyBorder="1" applyProtection="1">
      <protection locked="0"/>
    </xf>
    <xf numFmtId="165" fontId="4" fillId="0" borderId="28" xfId="0" applyNumberFormat="1" applyFont="1" applyFill="1" applyBorder="1" applyAlignment="1" applyProtection="1">
      <alignment horizontal="left"/>
      <protection locked="0"/>
    </xf>
    <xf numFmtId="164" fontId="4" fillId="2" borderId="28" xfId="0" applyNumberFormat="1" applyFont="1" applyFill="1" applyBorder="1" applyAlignment="1" applyProtection="1">
      <alignment horizontal="right"/>
      <protection locked="0"/>
    </xf>
    <xf numFmtId="164" fontId="4" fillId="2" borderId="28" xfId="0" applyNumberFormat="1" applyFont="1" applyFill="1" applyBorder="1" applyProtection="1">
      <protection locked="0"/>
    </xf>
    <xf numFmtId="49" fontId="4" fillId="2" borderId="17" xfId="0" applyNumberFormat="1" applyFont="1" applyFill="1" applyBorder="1" applyAlignment="1" applyProtection="1">
      <alignment horizontal="right"/>
      <protection locked="0"/>
    </xf>
    <xf numFmtId="165" fontId="4" fillId="2" borderId="28" xfId="0" applyNumberFormat="1" applyFont="1" applyFill="1" applyBorder="1" applyAlignment="1" applyProtection="1">
      <alignment horizontal="left"/>
      <protection locked="0"/>
    </xf>
    <xf numFmtId="14" fontId="4" fillId="2" borderId="17" xfId="0" applyNumberFormat="1" applyFont="1" applyFill="1" applyBorder="1" applyAlignment="1" applyProtection="1">
      <alignment horizontal="right"/>
      <protection locked="0"/>
    </xf>
    <xf numFmtId="164" fontId="4" fillId="2" borderId="17" xfId="0" applyNumberFormat="1" applyFont="1" applyFill="1" applyBorder="1" applyAlignment="1" applyProtection="1">
      <alignment horizontal="right"/>
      <protection locked="0"/>
    </xf>
    <xf numFmtId="165" fontId="4" fillId="2" borderId="17" xfId="0" applyNumberFormat="1" applyFont="1" applyFill="1" applyBorder="1" applyAlignment="1" applyProtection="1">
      <alignment horizontal="right"/>
      <protection locked="0"/>
    </xf>
    <xf numFmtId="165" fontId="4" fillId="2" borderId="0" xfId="0" applyNumberFormat="1" applyFont="1" applyFill="1" applyProtection="1">
      <protection locked="0"/>
    </xf>
    <xf numFmtId="165" fontId="9" fillId="2" borderId="0" xfId="0" applyNumberFormat="1" applyFont="1" applyFill="1" applyProtection="1">
      <protection locked="0"/>
    </xf>
    <xf numFmtId="0" fontId="6" fillId="4" borderId="10" xfId="0" applyFont="1" applyFill="1" applyBorder="1" applyProtection="1">
      <protection locked="0"/>
    </xf>
    <xf numFmtId="164" fontId="7" fillId="4" borderId="26" xfId="0" applyNumberFormat="1" applyFont="1" applyFill="1" applyBorder="1" applyProtection="1">
      <protection locked="0"/>
    </xf>
    <xf numFmtId="165" fontId="4" fillId="0" borderId="28" xfId="0" applyNumberFormat="1" applyFont="1" applyFill="1" applyBorder="1" applyProtection="1">
      <protection locked="0"/>
    </xf>
    <xf numFmtId="164" fontId="4" fillId="0" borderId="28" xfId="0" applyNumberFormat="1" applyFont="1" applyBorder="1" applyProtection="1">
      <protection locked="0"/>
    </xf>
    <xf numFmtId="165" fontId="4" fillId="2" borderId="28" xfId="0" applyNumberFormat="1" applyFont="1" applyFill="1" applyBorder="1" applyProtection="1">
      <protection locked="0"/>
    </xf>
    <xf numFmtId="14" fontId="4" fillId="2" borderId="17" xfId="0" applyNumberFormat="1" applyFont="1" applyFill="1" applyBorder="1" applyProtection="1">
      <protection locked="0"/>
    </xf>
    <xf numFmtId="164" fontId="4" fillId="2" borderId="17" xfId="0" applyNumberFormat="1" applyFont="1" applyFill="1" applyBorder="1" applyProtection="1">
      <protection locked="0"/>
    </xf>
    <xf numFmtId="0" fontId="7" fillId="2" borderId="0" xfId="0" applyFont="1" applyFill="1" applyProtection="1">
      <protection locked="0"/>
    </xf>
    <xf numFmtId="165" fontId="4" fillId="2" borderId="17" xfId="0" applyNumberFormat="1" applyFont="1" applyFill="1" applyBorder="1" applyProtection="1">
      <protection locked="0"/>
    </xf>
    <xf numFmtId="164" fontId="4" fillId="0" borderId="17" xfId="0" applyNumberFormat="1" applyFont="1" applyFill="1" applyBorder="1" applyProtection="1">
      <protection locked="0"/>
    </xf>
    <xf numFmtId="164" fontId="4" fillId="0" borderId="28" xfId="0" applyNumberFormat="1" applyFont="1" applyFill="1" applyBorder="1" applyProtection="1">
      <protection locked="0"/>
    </xf>
    <xf numFmtId="49" fontId="4" fillId="0" borderId="17" xfId="0" applyNumberFormat="1" applyFont="1" applyFill="1" applyBorder="1" applyAlignment="1" applyProtection="1">
      <alignment horizontal="right"/>
      <protection locked="0"/>
    </xf>
    <xf numFmtId="165" fontId="4" fillId="0" borderId="17" xfId="0" applyNumberFormat="1" applyFont="1" applyFill="1" applyBorder="1" applyProtection="1">
      <protection locked="0"/>
    </xf>
    <xf numFmtId="14" fontId="4" fillId="0" borderId="17" xfId="0" applyNumberFormat="1" applyFont="1" applyFill="1" applyBorder="1" applyProtection="1">
      <protection locked="0"/>
    </xf>
    <xf numFmtId="0" fontId="1" fillId="2" borderId="17" xfId="0" applyFont="1" applyFill="1" applyBorder="1" applyProtection="1">
      <protection locked="0"/>
    </xf>
    <xf numFmtId="165" fontId="10" fillId="0" borderId="28" xfId="0" applyNumberFormat="1" applyFont="1" applyFill="1" applyBorder="1" applyProtection="1">
      <protection locked="0"/>
    </xf>
    <xf numFmtId="14" fontId="4" fillId="2" borderId="28" xfId="0" applyNumberFormat="1" applyFont="1" applyFill="1" applyBorder="1" applyProtection="1">
      <protection locked="0"/>
    </xf>
    <xf numFmtId="0" fontId="1" fillId="2" borderId="21" xfId="0" applyFont="1" applyFill="1" applyBorder="1" applyProtection="1">
      <protection locked="0"/>
    </xf>
    <xf numFmtId="164" fontId="4" fillId="2" borderId="29" xfId="0" applyNumberFormat="1" applyFont="1" applyFill="1" applyBorder="1" applyProtection="1">
      <protection locked="0"/>
    </xf>
    <xf numFmtId="0" fontId="1" fillId="2" borderId="13" xfId="0" applyFont="1" applyFill="1" applyBorder="1" applyProtection="1">
      <protection locked="0"/>
    </xf>
    <xf numFmtId="164" fontId="4" fillId="2" borderId="27" xfId="0" applyNumberFormat="1" applyFont="1" applyFill="1" applyBorder="1" applyProtection="1">
      <protection locked="0"/>
    </xf>
    <xf numFmtId="165" fontId="4" fillId="2" borderId="29" xfId="0" applyNumberFormat="1" applyFont="1" applyFill="1" applyBorder="1" applyProtection="1">
      <protection locked="0"/>
    </xf>
    <xf numFmtId="164" fontId="4" fillId="2" borderId="32" xfId="0" applyNumberFormat="1" applyFont="1" applyFill="1" applyBorder="1" applyProtection="1">
      <protection locked="0"/>
    </xf>
    <xf numFmtId="49" fontId="4" fillId="2" borderId="21" xfId="0" applyNumberFormat="1" applyFont="1" applyFill="1" applyBorder="1" applyAlignment="1" applyProtection="1">
      <alignment horizontal="right"/>
      <protection locked="0"/>
    </xf>
    <xf numFmtId="14" fontId="4" fillId="2" borderId="29" xfId="0" applyNumberFormat="1" applyFont="1" applyFill="1" applyBorder="1" applyProtection="1">
      <protection locked="0"/>
    </xf>
    <xf numFmtId="164" fontId="3" fillId="2" borderId="0" xfId="0" applyNumberFormat="1" applyFont="1" applyFill="1" applyProtection="1">
      <protection locked="0"/>
    </xf>
    <xf numFmtId="164" fontId="4" fillId="2" borderId="6" xfId="0" applyNumberFormat="1" applyFont="1" applyFill="1" applyBorder="1" applyProtection="1">
      <protection locked="0"/>
    </xf>
    <xf numFmtId="0" fontId="13" fillId="2" borderId="0" xfId="0" applyFont="1" applyFill="1" applyAlignment="1">
      <alignment vertical="top" wrapText="1"/>
    </xf>
    <xf numFmtId="0" fontId="13" fillId="2" borderId="0" xfId="0" applyFont="1" applyFill="1" applyAlignment="1">
      <alignment vertical="top"/>
    </xf>
    <xf numFmtId="0" fontId="0" fillId="2" borderId="0" xfId="0" applyFill="1" applyAlignment="1">
      <alignment wrapText="1"/>
    </xf>
    <xf numFmtId="0" fontId="12" fillId="2" borderId="0" xfId="0" applyFont="1" applyFill="1" applyAlignment="1">
      <alignment wrapText="1"/>
    </xf>
    <xf numFmtId="0" fontId="2" fillId="2" borderId="0" xfId="0" applyFont="1" applyFill="1" applyAlignment="1">
      <alignment horizontal="center"/>
    </xf>
    <xf numFmtId="0" fontId="2" fillId="2" borderId="4" xfId="0" applyFont="1" applyFill="1" applyBorder="1" applyAlignment="1">
      <alignment horizontal="center"/>
    </xf>
    <xf numFmtId="0" fontId="5" fillId="2" borderId="0" xfId="0" applyFont="1" applyFill="1" applyAlignment="1">
      <alignment horizont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lineChart>
        <c:grouping val="standard"/>
        <c:varyColors val="0"/>
        <c:ser>
          <c:idx val="0"/>
          <c:order val="0"/>
          <c:tx>
            <c:strRef>
              <c:f>Gesamt!$A$6</c:f>
              <c:strCache>
                <c:ptCount val="1"/>
                <c:pt idx="0">
                  <c:v>Einzahlunge (brutto), Summe</c:v>
                </c:pt>
              </c:strCache>
            </c:strRef>
          </c:tx>
          <c:spPr>
            <a:ln w="28575" cap="rnd">
              <a:solidFill>
                <a:srgbClr val="00B050"/>
              </a:solidFill>
              <a:round/>
            </a:ln>
            <a:effectLst/>
          </c:spPr>
          <c:marker>
            <c:symbol val="circle"/>
            <c:size val="5"/>
            <c:spPr>
              <a:solidFill>
                <a:schemeClr val="accent1"/>
              </a:solidFill>
              <a:ln w="9525">
                <a:solidFill>
                  <a:schemeClr val="accent1"/>
                </a:solidFill>
              </a:ln>
              <a:effectLst/>
            </c:spPr>
          </c:marker>
          <c:cat>
            <c:strRef>
              <c:f>Gesamt!$B$3:$M$3</c:f>
              <c:strCache>
                <c:ptCount val="12"/>
                <c:pt idx="0">
                  <c:v>Jan</c:v>
                </c:pt>
                <c:pt idx="1">
                  <c:v>Feb</c:v>
                </c:pt>
                <c:pt idx="2">
                  <c:v>Mrz</c:v>
                </c:pt>
                <c:pt idx="3">
                  <c:v>Apr</c:v>
                </c:pt>
                <c:pt idx="4">
                  <c:v>Mai</c:v>
                </c:pt>
                <c:pt idx="5">
                  <c:v>Jun</c:v>
                </c:pt>
                <c:pt idx="6">
                  <c:v>Jul</c:v>
                </c:pt>
                <c:pt idx="7">
                  <c:v>Aug</c:v>
                </c:pt>
                <c:pt idx="8">
                  <c:v>Sep</c:v>
                </c:pt>
                <c:pt idx="9">
                  <c:v>Okt</c:v>
                </c:pt>
                <c:pt idx="10">
                  <c:v>Nov</c:v>
                </c:pt>
                <c:pt idx="11">
                  <c:v>Dez</c:v>
                </c:pt>
              </c:strCache>
            </c:strRef>
          </c:cat>
          <c:val>
            <c:numRef>
              <c:f>Gesamt!$B$6:$M$6</c:f>
              <c:numCache>
                <c:formatCode>#,##0\ _€</c:formatCode>
                <c:ptCount val="12"/>
                <c:pt idx="0">
                  <c:v>7908.5</c:v>
                </c:pt>
                <c:pt idx="1">
                  <c:v>7908.5</c:v>
                </c:pt>
                <c:pt idx="2">
                  <c:v>7908.5</c:v>
                </c:pt>
                <c:pt idx="3">
                  <c:v>7908.5</c:v>
                </c:pt>
                <c:pt idx="4">
                  <c:v>7908.5</c:v>
                </c:pt>
                <c:pt idx="5">
                  <c:v>7908.5</c:v>
                </c:pt>
                <c:pt idx="6">
                  <c:v>7908.5</c:v>
                </c:pt>
                <c:pt idx="7">
                  <c:v>7908.5</c:v>
                </c:pt>
                <c:pt idx="8">
                  <c:v>7908.5</c:v>
                </c:pt>
                <c:pt idx="9">
                  <c:v>7908.5</c:v>
                </c:pt>
                <c:pt idx="10">
                  <c:v>7908.5</c:v>
                </c:pt>
                <c:pt idx="11">
                  <c:v>7908.5</c:v>
                </c:pt>
              </c:numCache>
            </c:numRef>
          </c:val>
          <c:smooth val="0"/>
          <c:extLst>
            <c:ext xmlns:c16="http://schemas.microsoft.com/office/drawing/2014/chart" uri="{C3380CC4-5D6E-409C-BE32-E72D297353CC}">
              <c16:uniqueId val="{00000000-F911-4E34-AC65-895DFE509164}"/>
            </c:ext>
          </c:extLst>
        </c:ser>
        <c:ser>
          <c:idx val="1"/>
          <c:order val="1"/>
          <c:tx>
            <c:strRef>
              <c:f>Gesamt!$A$11</c:f>
              <c:strCache>
                <c:ptCount val="1"/>
                <c:pt idx="0">
                  <c:v>Auszahlungen(brutto), Summe</c:v>
                </c:pt>
              </c:strCache>
            </c:strRef>
          </c:tx>
          <c:spPr>
            <a:ln w="28575" cap="rnd">
              <a:solidFill>
                <a:srgbClr val="FF0000"/>
              </a:solidFill>
              <a:round/>
            </a:ln>
            <a:effectLst/>
          </c:spPr>
          <c:marker>
            <c:symbol val="circle"/>
            <c:size val="5"/>
            <c:spPr>
              <a:solidFill>
                <a:schemeClr val="accent2"/>
              </a:solidFill>
              <a:ln w="9525">
                <a:solidFill>
                  <a:schemeClr val="accent2"/>
                </a:solidFill>
              </a:ln>
              <a:effectLst/>
            </c:spPr>
          </c:marker>
          <c:cat>
            <c:strRef>
              <c:f>Gesamt!$B$3:$M$3</c:f>
              <c:strCache>
                <c:ptCount val="12"/>
                <c:pt idx="0">
                  <c:v>Jan</c:v>
                </c:pt>
                <c:pt idx="1">
                  <c:v>Feb</c:v>
                </c:pt>
                <c:pt idx="2">
                  <c:v>Mrz</c:v>
                </c:pt>
                <c:pt idx="3">
                  <c:v>Apr</c:v>
                </c:pt>
                <c:pt idx="4">
                  <c:v>Mai</c:v>
                </c:pt>
                <c:pt idx="5">
                  <c:v>Jun</c:v>
                </c:pt>
                <c:pt idx="6">
                  <c:v>Jul</c:v>
                </c:pt>
                <c:pt idx="7">
                  <c:v>Aug</c:v>
                </c:pt>
                <c:pt idx="8">
                  <c:v>Sep</c:v>
                </c:pt>
                <c:pt idx="9">
                  <c:v>Okt</c:v>
                </c:pt>
                <c:pt idx="10">
                  <c:v>Nov</c:v>
                </c:pt>
                <c:pt idx="11">
                  <c:v>Dez</c:v>
                </c:pt>
              </c:strCache>
            </c:strRef>
          </c:cat>
          <c:val>
            <c:numRef>
              <c:f>Gesamt!$B$11:$M$11</c:f>
              <c:numCache>
                <c:formatCode>#,##0\ _€</c:formatCode>
                <c:ptCount val="12"/>
                <c:pt idx="0">
                  <c:v>7177.66</c:v>
                </c:pt>
                <c:pt idx="1">
                  <c:v>7177.66</c:v>
                </c:pt>
                <c:pt idx="2">
                  <c:v>7177.66</c:v>
                </c:pt>
                <c:pt idx="3">
                  <c:v>7177.66</c:v>
                </c:pt>
                <c:pt idx="4">
                  <c:v>7177.66</c:v>
                </c:pt>
                <c:pt idx="5">
                  <c:v>7177.66</c:v>
                </c:pt>
                <c:pt idx="6">
                  <c:v>7177.66</c:v>
                </c:pt>
                <c:pt idx="7">
                  <c:v>7177.66</c:v>
                </c:pt>
                <c:pt idx="8">
                  <c:v>7177.66</c:v>
                </c:pt>
                <c:pt idx="9">
                  <c:v>7177.66</c:v>
                </c:pt>
                <c:pt idx="10">
                  <c:v>7177.66</c:v>
                </c:pt>
                <c:pt idx="11">
                  <c:v>7177.66</c:v>
                </c:pt>
              </c:numCache>
            </c:numRef>
          </c:val>
          <c:smooth val="0"/>
          <c:extLst>
            <c:ext xmlns:c16="http://schemas.microsoft.com/office/drawing/2014/chart" uri="{C3380CC4-5D6E-409C-BE32-E72D297353CC}">
              <c16:uniqueId val="{00000001-F911-4E34-AC65-895DFE509164}"/>
            </c:ext>
          </c:extLst>
        </c:ser>
        <c:ser>
          <c:idx val="2"/>
          <c:order val="2"/>
          <c:tx>
            <c:strRef>
              <c:f>Gesamt!$A$41</c:f>
              <c:strCache>
                <c:ptCount val="1"/>
                <c:pt idx="0">
                  <c:v>verfügbare Liquidität</c:v>
                </c:pt>
              </c:strCache>
            </c:strRef>
          </c:tx>
          <c:spPr>
            <a:ln w="28575" cap="rnd">
              <a:solidFill>
                <a:srgbClr val="0070C0"/>
              </a:solidFill>
              <a:round/>
            </a:ln>
            <a:effectLst/>
          </c:spPr>
          <c:marker>
            <c:symbol val="circle"/>
            <c:size val="5"/>
            <c:spPr>
              <a:solidFill>
                <a:schemeClr val="accent3"/>
              </a:solidFill>
              <a:ln w="9525">
                <a:solidFill>
                  <a:schemeClr val="accent3"/>
                </a:solidFill>
              </a:ln>
              <a:effectLst/>
            </c:spPr>
          </c:marker>
          <c:cat>
            <c:strRef>
              <c:f>Gesamt!$B$3:$M$3</c:f>
              <c:strCache>
                <c:ptCount val="12"/>
                <c:pt idx="0">
                  <c:v>Jan</c:v>
                </c:pt>
                <c:pt idx="1">
                  <c:v>Feb</c:v>
                </c:pt>
                <c:pt idx="2">
                  <c:v>Mrz</c:v>
                </c:pt>
                <c:pt idx="3">
                  <c:v>Apr</c:v>
                </c:pt>
                <c:pt idx="4">
                  <c:v>Mai</c:v>
                </c:pt>
                <c:pt idx="5">
                  <c:v>Jun</c:v>
                </c:pt>
                <c:pt idx="6">
                  <c:v>Jul</c:v>
                </c:pt>
                <c:pt idx="7">
                  <c:v>Aug</c:v>
                </c:pt>
                <c:pt idx="8">
                  <c:v>Sep</c:v>
                </c:pt>
                <c:pt idx="9">
                  <c:v>Okt</c:v>
                </c:pt>
                <c:pt idx="10">
                  <c:v>Nov</c:v>
                </c:pt>
                <c:pt idx="11">
                  <c:v>Dez</c:v>
                </c:pt>
              </c:strCache>
            </c:strRef>
          </c:cat>
          <c:val>
            <c:numRef>
              <c:f>Gesamt!$B$41:$M$41</c:f>
              <c:numCache>
                <c:formatCode>#,##0\ _€</c:formatCode>
                <c:ptCount val="12"/>
                <c:pt idx="0">
                  <c:v>10730.84</c:v>
                </c:pt>
                <c:pt idx="1">
                  <c:v>11461.68</c:v>
                </c:pt>
                <c:pt idx="2">
                  <c:v>12192.52</c:v>
                </c:pt>
                <c:pt idx="3">
                  <c:v>12923.36</c:v>
                </c:pt>
                <c:pt idx="4">
                  <c:v>13654.2</c:v>
                </c:pt>
                <c:pt idx="5">
                  <c:v>14385.04</c:v>
                </c:pt>
                <c:pt idx="6">
                  <c:v>15115.880000000001</c:v>
                </c:pt>
                <c:pt idx="7">
                  <c:v>15846.720000000001</c:v>
                </c:pt>
                <c:pt idx="8">
                  <c:v>16577.560000000001</c:v>
                </c:pt>
                <c:pt idx="9">
                  <c:v>17308.400000000001</c:v>
                </c:pt>
                <c:pt idx="10">
                  <c:v>18039.240000000002</c:v>
                </c:pt>
                <c:pt idx="11">
                  <c:v>18770.080000000002</c:v>
                </c:pt>
              </c:numCache>
            </c:numRef>
          </c:val>
          <c:smooth val="0"/>
          <c:extLst>
            <c:ext xmlns:c16="http://schemas.microsoft.com/office/drawing/2014/chart" uri="{C3380CC4-5D6E-409C-BE32-E72D297353CC}">
              <c16:uniqueId val="{00000003-F911-4E34-AC65-895DFE509164}"/>
            </c:ext>
          </c:extLst>
        </c:ser>
        <c:dLbls>
          <c:showLegendKey val="0"/>
          <c:showVal val="0"/>
          <c:showCatName val="0"/>
          <c:showSerName val="0"/>
          <c:showPercent val="0"/>
          <c:showBubbleSize val="0"/>
        </c:dLbls>
        <c:marker val="1"/>
        <c:smooth val="0"/>
        <c:axId val="528513888"/>
        <c:axId val="528510608"/>
      </c:lineChart>
      <c:catAx>
        <c:axId val="5285138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528510608"/>
        <c:crosses val="autoZero"/>
        <c:auto val="1"/>
        <c:lblAlgn val="ctr"/>
        <c:lblOffset val="100"/>
        <c:noMultiLvlLbl val="0"/>
      </c:catAx>
      <c:valAx>
        <c:axId val="528510608"/>
        <c:scaling>
          <c:orientation val="minMax"/>
        </c:scaling>
        <c:delete val="0"/>
        <c:axPos val="l"/>
        <c:majorGridlines>
          <c:spPr>
            <a:ln w="9525" cap="flat" cmpd="sng" algn="ctr">
              <a:solidFill>
                <a:schemeClr val="tx1">
                  <a:lumMod val="15000"/>
                  <a:lumOff val="85000"/>
                </a:schemeClr>
              </a:solidFill>
              <a:round/>
            </a:ln>
            <a:effectLst/>
          </c:spPr>
        </c:majorGridlines>
        <c:numFmt formatCode="#,##0\ 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52851388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3657600</xdr:colOff>
      <xdr:row>44</xdr:row>
      <xdr:rowOff>57149</xdr:rowOff>
    </xdr:from>
    <xdr:to>
      <xdr:col>13</xdr:col>
      <xdr:colOff>0</xdr:colOff>
      <xdr:row>67</xdr:row>
      <xdr:rowOff>85725</xdr:rowOff>
    </xdr:to>
    <xdr:graphicFrame macro="">
      <xdr:nvGraphicFramePr>
        <xdr:cNvPr id="2" name="Diagramm 1">
          <a:extLst>
            <a:ext uri="{FF2B5EF4-FFF2-40B4-BE49-F238E27FC236}">
              <a16:creationId xmlns:a16="http://schemas.microsoft.com/office/drawing/2014/main" id="{7E5AB6E8-9DED-4D5C-B810-6279BD4C973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6B0B48-6163-46EF-BD08-CD25DFEA0F7E}">
  <dimension ref="A1:A14"/>
  <sheetViews>
    <sheetView tabSelected="1" workbookViewId="0">
      <selection activeCell="C5" sqref="C5"/>
    </sheetView>
  </sheetViews>
  <sheetFormatPr baseColWidth="10" defaultRowHeight="15" x14ac:dyDescent="0.25"/>
  <cols>
    <col min="1" max="1" width="76" style="56" customWidth="1"/>
    <col min="2" max="16384" width="11.42578125" style="56"/>
  </cols>
  <sheetData>
    <row r="1" spans="1:1" ht="27.75" customHeight="1" x14ac:dyDescent="0.25">
      <c r="A1" s="160" t="s">
        <v>102</v>
      </c>
    </row>
    <row r="2" spans="1:1" ht="64.5" customHeight="1" x14ac:dyDescent="0.25">
      <c r="A2" s="159" t="s">
        <v>103</v>
      </c>
    </row>
    <row r="3" spans="1:1" x14ac:dyDescent="0.25">
      <c r="A3" s="56" t="s">
        <v>104</v>
      </c>
    </row>
    <row r="5" spans="1:1" x14ac:dyDescent="0.25">
      <c r="A5" s="162" t="s">
        <v>105</v>
      </c>
    </row>
    <row r="6" spans="1:1" ht="45" x14ac:dyDescent="0.25">
      <c r="A6" s="161" t="s">
        <v>106</v>
      </c>
    </row>
    <row r="7" spans="1:1" x14ac:dyDescent="0.25">
      <c r="A7" s="161"/>
    </row>
    <row r="8" spans="1:1" x14ac:dyDescent="0.25">
      <c r="A8" s="162" t="s">
        <v>107</v>
      </c>
    </row>
    <row r="9" spans="1:1" ht="30" x14ac:dyDescent="0.25">
      <c r="A9" s="161" t="s">
        <v>108</v>
      </c>
    </row>
    <row r="10" spans="1:1" x14ac:dyDescent="0.25">
      <c r="A10" s="161"/>
    </row>
    <row r="11" spans="1:1" x14ac:dyDescent="0.25">
      <c r="A11" s="162" t="s">
        <v>109</v>
      </c>
    </row>
    <row r="12" spans="1:1" ht="60" x14ac:dyDescent="0.25">
      <c r="A12" s="161" t="s">
        <v>110</v>
      </c>
    </row>
    <row r="13" spans="1:1" x14ac:dyDescent="0.25">
      <c r="A13" s="161"/>
    </row>
    <row r="14" spans="1:1" x14ac:dyDescent="0.25">
      <c r="A14" s="162" t="s">
        <v>111</v>
      </c>
    </row>
  </sheetData>
  <sheetProtection sheet="1" objects="1" scenarios="1" selectLockedCells="1"/>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K40"/>
  <sheetViews>
    <sheetView workbookViewId="0">
      <selection activeCell="D5" sqref="D5"/>
    </sheetView>
  </sheetViews>
  <sheetFormatPr baseColWidth="10" defaultRowHeight="12" x14ac:dyDescent="0.2"/>
  <cols>
    <col min="1" max="1" width="55.140625" style="119" customWidth="1"/>
    <col min="2" max="2" width="11.42578125" style="104"/>
    <col min="3" max="3" width="2.140625" style="104" customWidth="1"/>
    <col min="4" max="4" width="27" style="104" customWidth="1"/>
    <col min="5" max="6" width="11.42578125" style="104"/>
    <col min="7" max="7" width="39" style="104" customWidth="1"/>
    <col min="8" max="8" width="5.28515625" style="104" customWidth="1"/>
    <col min="9" max="9" width="27" style="104" customWidth="1"/>
    <col min="10" max="16384" width="11.42578125" style="104"/>
  </cols>
  <sheetData>
    <row r="1" spans="1:37" s="102" customFormat="1" ht="20.100000000000001" customHeight="1" x14ac:dyDescent="0.3">
      <c r="A1" s="82" t="s">
        <v>68</v>
      </c>
      <c r="B1" s="82"/>
    </row>
    <row r="2" spans="1:37" s="102" customFormat="1" ht="15" customHeight="1" x14ac:dyDescent="0.3">
      <c r="A2" s="82"/>
      <c r="B2" s="82"/>
    </row>
    <row r="3" spans="1:37" ht="15" customHeight="1" thickBot="1" x14ac:dyDescent="0.25">
      <c r="A3" s="83" t="s">
        <v>6</v>
      </c>
      <c r="B3" s="84" t="s">
        <v>12</v>
      </c>
      <c r="C3" s="103"/>
      <c r="E3" s="105"/>
      <c r="F3" s="105"/>
      <c r="G3" s="105"/>
      <c r="I3" s="105"/>
      <c r="J3" s="105"/>
      <c r="K3" s="105"/>
      <c r="L3" s="105"/>
      <c r="M3" s="106"/>
      <c r="N3" s="106"/>
      <c r="O3" s="106"/>
      <c r="Z3" s="107"/>
      <c r="AA3" s="107"/>
      <c r="AB3" s="107"/>
      <c r="AC3" s="107"/>
      <c r="AD3" s="107"/>
      <c r="AE3" s="107"/>
      <c r="AF3" s="108"/>
      <c r="AG3" s="108"/>
      <c r="AH3" s="108"/>
      <c r="AI3" s="108"/>
      <c r="AJ3" s="108"/>
      <c r="AK3" s="108"/>
    </row>
    <row r="4" spans="1:37" ht="15" customHeight="1" thickBot="1" x14ac:dyDescent="0.25">
      <c r="A4" s="85" t="s">
        <v>13</v>
      </c>
      <c r="B4" s="86">
        <f>Gesamt!I4</f>
        <v>15115.880000000001</v>
      </c>
      <c r="C4" s="109"/>
      <c r="D4" s="110" t="s">
        <v>42</v>
      </c>
      <c r="E4" s="111" t="s">
        <v>61</v>
      </c>
      <c r="F4" s="112" t="s">
        <v>44</v>
      </c>
      <c r="G4" s="112" t="s">
        <v>45</v>
      </c>
      <c r="H4" s="106"/>
      <c r="I4" s="113" t="s">
        <v>46</v>
      </c>
      <c r="J4" s="114" t="s">
        <v>43</v>
      </c>
      <c r="K4" s="112" t="s">
        <v>44</v>
      </c>
      <c r="L4" s="112" t="s">
        <v>45</v>
      </c>
      <c r="M4" s="115"/>
      <c r="N4" s="115"/>
      <c r="O4" s="115"/>
      <c r="Z4" s="118"/>
      <c r="AA4" s="118"/>
      <c r="AB4" s="118"/>
      <c r="AC4" s="118"/>
      <c r="AD4" s="118"/>
      <c r="AE4" s="118"/>
      <c r="AF4" s="118"/>
      <c r="AG4" s="118"/>
      <c r="AH4" s="118"/>
      <c r="AI4" s="118"/>
      <c r="AJ4" s="118"/>
      <c r="AK4" s="118"/>
    </row>
    <row r="5" spans="1:37" ht="15" customHeight="1" x14ac:dyDescent="0.2">
      <c r="A5" s="87"/>
      <c r="B5" s="88"/>
      <c r="C5" s="121"/>
      <c r="D5" s="122" t="s">
        <v>89</v>
      </c>
      <c r="E5" s="123"/>
      <c r="F5" s="124">
        <v>3097.37</v>
      </c>
      <c r="G5" s="125" t="s">
        <v>55</v>
      </c>
      <c r="H5" s="121"/>
      <c r="I5" s="126" t="s">
        <v>92</v>
      </c>
      <c r="J5" s="127"/>
      <c r="K5" s="128">
        <v>1019</v>
      </c>
      <c r="L5" s="129"/>
      <c r="M5" s="130"/>
      <c r="N5" s="130"/>
      <c r="O5" s="130"/>
      <c r="Z5" s="131"/>
      <c r="AA5" s="131"/>
      <c r="AB5" s="131"/>
      <c r="AC5" s="131"/>
      <c r="AD5" s="131"/>
      <c r="AE5" s="131"/>
      <c r="AF5" s="131"/>
      <c r="AG5" s="131"/>
      <c r="AH5" s="131"/>
      <c r="AI5" s="131"/>
      <c r="AJ5" s="131"/>
      <c r="AK5" s="131"/>
    </row>
    <row r="6" spans="1:37" s="139" customFormat="1" ht="15" customHeight="1" x14ac:dyDescent="0.2">
      <c r="A6" s="89" t="s">
        <v>14</v>
      </c>
      <c r="B6" s="90">
        <f>SUM(B7:B9)</f>
        <v>7908.5</v>
      </c>
      <c r="C6" s="109"/>
      <c r="D6" s="134" t="s">
        <v>81</v>
      </c>
      <c r="E6" s="135"/>
      <c r="F6" s="135">
        <v>130</v>
      </c>
      <c r="G6" s="125" t="s">
        <v>55</v>
      </c>
      <c r="H6" s="121"/>
      <c r="I6" s="136"/>
      <c r="J6" s="137"/>
      <c r="K6" s="138"/>
      <c r="L6" s="129"/>
      <c r="M6" s="115"/>
      <c r="N6" s="115"/>
      <c r="O6" s="115"/>
      <c r="Z6" s="118"/>
      <c r="AA6" s="118"/>
      <c r="AB6" s="118"/>
      <c r="AC6" s="118"/>
      <c r="AD6" s="118"/>
      <c r="AE6" s="118"/>
      <c r="AF6" s="118"/>
      <c r="AG6" s="118"/>
      <c r="AH6" s="118"/>
      <c r="AI6" s="118"/>
      <c r="AJ6" s="118"/>
      <c r="AK6" s="118"/>
    </row>
    <row r="7" spans="1:37" ht="15" customHeight="1" x14ac:dyDescent="0.2">
      <c r="A7" s="91" t="s">
        <v>15</v>
      </c>
      <c r="B7" s="92">
        <f>SUM(K4:K39)</f>
        <v>7633</v>
      </c>
      <c r="C7" s="121"/>
      <c r="D7" s="134" t="s">
        <v>90</v>
      </c>
      <c r="E7" s="123"/>
      <c r="F7" s="123">
        <v>855.58</v>
      </c>
      <c r="G7" s="125" t="s">
        <v>55</v>
      </c>
      <c r="H7" s="121"/>
      <c r="I7" s="136" t="s">
        <v>93</v>
      </c>
      <c r="J7" s="137"/>
      <c r="K7" s="128">
        <v>1019</v>
      </c>
      <c r="L7" s="140"/>
      <c r="M7" s="130"/>
      <c r="N7" s="130"/>
      <c r="O7" s="130"/>
      <c r="Z7" s="131"/>
      <c r="AA7" s="131"/>
      <c r="AB7" s="131"/>
      <c r="AC7" s="131"/>
      <c r="AD7" s="131"/>
      <c r="AE7" s="131"/>
      <c r="AF7" s="131"/>
      <c r="AG7" s="131"/>
      <c r="AH7" s="131"/>
      <c r="AI7" s="131"/>
      <c r="AJ7" s="131"/>
      <c r="AK7" s="131"/>
    </row>
    <row r="8" spans="1:37" ht="15" customHeight="1" x14ac:dyDescent="0.2">
      <c r="A8" s="93" t="s">
        <v>82</v>
      </c>
      <c r="B8" s="94">
        <v>0</v>
      </c>
      <c r="C8" s="121"/>
      <c r="D8" s="134" t="s">
        <v>91</v>
      </c>
      <c r="E8" s="124"/>
      <c r="F8" s="124">
        <v>47.05</v>
      </c>
      <c r="G8" s="125" t="s">
        <v>55</v>
      </c>
      <c r="H8" s="121"/>
      <c r="I8" s="136"/>
      <c r="J8" s="138"/>
      <c r="K8" s="141"/>
      <c r="L8" s="140"/>
      <c r="M8" s="130"/>
      <c r="N8" s="130"/>
      <c r="O8" s="130"/>
      <c r="Z8" s="131"/>
      <c r="AA8" s="131"/>
      <c r="AB8" s="131"/>
      <c r="AC8" s="131"/>
      <c r="AD8" s="131"/>
      <c r="AE8" s="131"/>
      <c r="AF8" s="131"/>
      <c r="AG8" s="131"/>
      <c r="AH8" s="131"/>
      <c r="AI8" s="131"/>
      <c r="AJ8" s="131"/>
      <c r="AK8" s="131"/>
    </row>
    <row r="9" spans="1:37" ht="15" customHeight="1" x14ac:dyDescent="0.2">
      <c r="A9" s="95" t="s">
        <v>84</v>
      </c>
      <c r="B9" s="94">
        <f>Jul!E40</f>
        <v>275.5</v>
      </c>
      <c r="C9" s="121"/>
      <c r="D9" s="134"/>
      <c r="E9" s="142"/>
      <c r="F9" s="142"/>
      <c r="G9" s="143"/>
      <c r="H9" s="121"/>
      <c r="I9" s="134" t="s">
        <v>94</v>
      </c>
      <c r="J9" s="141"/>
      <c r="K9" s="128">
        <v>1019</v>
      </c>
      <c r="L9" s="144"/>
      <c r="M9" s="130"/>
      <c r="N9" s="130"/>
      <c r="O9" s="130"/>
      <c r="Z9" s="131"/>
      <c r="AA9" s="131"/>
      <c r="AB9" s="131"/>
      <c r="AC9" s="131"/>
      <c r="AD9" s="131"/>
      <c r="AE9" s="131"/>
      <c r="AF9" s="131"/>
      <c r="AG9" s="131"/>
      <c r="AH9" s="131"/>
      <c r="AI9" s="131"/>
      <c r="AJ9" s="131"/>
      <c r="AK9" s="131"/>
    </row>
    <row r="10" spans="1:37" ht="15" customHeight="1" x14ac:dyDescent="0.2">
      <c r="A10" s="87"/>
      <c r="B10" s="88"/>
      <c r="C10" s="121"/>
      <c r="D10" s="122"/>
      <c r="E10" s="123"/>
      <c r="F10" s="124"/>
      <c r="G10" s="125"/>
      <c r="H10" s="121"/>
      <c r="I10" s="134"/>
      <c r="J10" s="141"/>
      <c r="K10" s="141"/>
      <c r="L10" s="144"/>
      <c r="M10" s="130"/>
      <c r="N10" s="130"/>
      <c r="O10" s="130"/>
      <c r="Z10" s="131"/>
      <c r="AA10" s="131"/>
      <c r="AB10" s="131"/>
      <c r="AC10" s="131"/>
      <c r="AD10" s="131"/>
      <c r="AE10" s="131"/>
      <c r="AF10" s="131"/>
      <c r="AG10" s="131"/>
      <c r="AH10" s="131"/>
      <c r="AI10" s="131"/>
      <c r="AJ10" s="131"/>
      <c r="AK10" s="131"/>
    </row>
    <row r="11" spans="1:37" s="139" customFormat="1" ht="15" customHeight="1" x14ac:dyDescent="0.2">
      <c r="A11" s="89" t="s">
        <v>17</v>
      </c>
      <c r="B11" s="90">
        <f>SUM(B12:B30)</f>
        <v>7177.66</v>
      </c>
      <c r="C11" s="109"/>
      <c r="D11" s="134"/>
      <c r="E11" s="135"/>
      <c r="F11" s="135"/>
      <c r="G11" s="125"/>
      <c r="H11" s="121"/>
      <c r="I11" s="136" t="s">
        <v>95</v>
      </c>
      <c r="J11" s="138"/>
      <c r="K11" s="128">
        <v>2038</v>
      </c>
      <c r="L11" s="140"/>
      <c r="M11" s="115"/>
      <c r="N11" s="115"/>
      <c r="O11" s="115"/>
      <c r="Z11" s="118"/>
      <c r="AA11" s="118"/>
      <c r="AB11" s="118"/>
      <c r="AC11" s="118"/>
      <c r="AD11" s="118"/>
      <c r="AE11" s="118"/>
      <c r="AF11" s="118"/>
      <c r="AG11" s="118"/>
      <c r="AH11" s="118"/>
      <c r="AI11" s="118"/>
      <c r="AJ11" s="118"/>
      <c r="AK11" s="118"/>
    </row>
    <row r="12" spans="1:37" ht="15" customHeight="1" x14ac:dyDescent="0.2">
      <c r="A12" s="95" t="s">
        <v>55</v>
      </c>
      <c r="B12" s="92">
        <f>SUMIF(G4:G39,"Personal",F4:F39)</f>
        <v>4130</v>
      </c>
      <c r="C12" s="121"/>
      <c r="D12" s="134"/>
      <c r="E12" s="142"/>
      <c r="F12" s="142"/>
      <c r="G12" s="143"/>
      <c r="H12" s="121"/>
      <c r="I12" s="134"/>
      <c r="J12" s="141"/>
      <c r="K12" s="141"/>
      <c r="L12" s="140"/>
      <c r="M12" s="130"/>
      <c r="N12" s="130"/>
      <c r="O12" s="130"/>
      <c r="Z12" s="131"/>
      <c r="AA12" s="131"/>
      <c r="AB12" s="131"/>
      <c r="AC12" s="131"/>
      <c r="AD12" s="131"/>
      <c r="AE12" s="131"/>
      <c r="AF12" s="131"/>
      <c r="AG12" s="131"/>
      <c r="AH12" s="131"/>
      <c r="AI12" s="131"/>
      <c r="AJ12" s="131"/>
      <c r="AK12" s="131"/>
    </row>
    <row r="13" spans="1:37" ht="15" customHeight="1" x14ac:dyDescent="0.2">
      <c r="A13" s="95" t="s">
        <v>54</v>
      </c>
      <c r="B13" s="92">
        <f>SUMIF(G4:G39,"Freelancer",F4:F39)</f>
        <v>0</v>
      </c>
      <c r="C13" s="121"/>
      <c r="D13" s="134" t="s">
        <v>77</v>
      </c>
      <c r="E13" s="142"/>
      <c r="F13" s="142">
        <v>65</v>
      </c>
      <c r="G13" s="143" t="s">
        <v>56</v>
      </c>
      <c r="H13" s="121"/>
      <c r="I13" s="134" t="s">
        <v>96</v>
      </c>
      <c r="J13" s="141"/>
      <c r="K13" s="128">
        <v>2038</v>
      </c>
      <c r="L13" s="140"/>
      <c r="M13" s="130"/>
      <c r="N13" s="130"/>
      <c r="O13" s="130"/>
      <c r="Z13" s="131"/>
      <c r="AA13" s="131"/>
      <c r="AB13" s="131"/>
      <c r="AC13" s="131"/>
      <c r="AD13" s="131"/>
      <c r="AE13" s="131"/>
      <c r="AF13" s="131"/>
      <c r="AG13" s="131"/>
      <c r="AH13" s="131"/>
      <c r="AI13" s="131"/>
      <c r="AJ13" s="131"/>
      <c r="AK13" s="131"/>
    </row>
    <row r="14" spans="1:37" ht="15" customHeight="1" x14ac:dyDescent="0.2">
      <c r="A14" s="95" t="s">
        <v>56</v>
      </c>
      <c r="B14" s="92">
        <f>SUMIF(G4:G39,"Raumkosten (Nettomiete)",F4:F39)</f>
        <v>65</v>
      </c>
      <c r="C14" s="121"/>
      <c r="D14" s="134" t="s">
        <v>53</v>
      </c>
      <c r="E14" s="142">
        <v>9.5</v>
      </c>
      <c r="F14" s="142">
        <v>50</v>
      </c>
      <c r="G14" s="143" t="s">
        <v>53</v>
      </c>
      <c r="H14" s="121"/>
      <c r="I14" s="134"/>
      <c r="J14" s="141"/>
      <c r="K14" s="141"/>
      <c r="L14" s="140"/>
      <c r="M14" s="130"/>
      <c r="N14" s="130"/>
      <c r="O14" s="130"/>
      <c r="Z14" s="131"/>
      <c r="AA14" s="131"/>
      <c r="AB14" s="131"/>
      <c r="AC14" s="131"/>
      <c r="AD14" s="131"/>
      <c r="AE14" s="131"/>
      <c r="AF14" s="131"/>
      <c r="AG14" s="131"/>
      <c r="AH14" s="131"/>
      <c r="AI14" s="131"/>
      <c r="AJ14" s="131"/>
      <c r="AK14" s="131"/>
    </row>
    <row r="15" spans="1:37" ht="15" customHeight="1" x14ac:dyDescent="0.2">
      <c r="A15" s="95" t="s">
        <v>53</v>
      </c>
      <c r="B15" s="92">
        <f>SUMIF(G4:G39,"Nebenkosten Raum",F4:F39)</f>
        <v>50</v>
      </c>
      <c r="C15" s="121"/>
      <c r="D15" s="134" t="s">
        <v>52</v>
      </c>
      <c r="E15" s="142">
        <v>19</v>
      </c>
      <c r="F15" s="142">
        <v>119</v>
      </c>
      <c r="G15" s="143" t="s">
        <v>52</v>
      </c>
      <c r="H15" s="121"/>
      <c r="I15" s="134" t="s">
        <v>99</v>
      </c>
      <c r="J15" s="141"/>
      <c r="K15" s="128">
        <v>500</v>
      </c>
      <c r="L15" s="140"/>
      <c r="M15" s="130"/>
      <c r="N15" s="130"/>
      <c r="O15" s="130"/>
      <c r="Z15" s="131"/>
      <c r="AA15" s="131"/>
      <c r="AB15" s="131"/>
      <c r="AC15" s="131"/>
      <c r="AD15" s="131"/>
      <c r="AE15" s="131"/>
      <c r="AF15" s="131"/>
      <c r="AG15" s="131"/>
      <c r="AH15" s="131"/>
      <c r="AI15" s="131"/>
      <c r="AJ15" s="131"/>
      <c r="AK15" s="131"/>
    </row>
    <row r="16" spans="1:37" ht="15" customHeight="1" x14ac:dyDescent="0.2">
      <c r="A16" s="95" t="s">
        <v>52</v>
      </c>
      <c r="B16" s="92">
        <f>SUMIF(G4:G39,"Wareneinkauf",F4:F39)</f>
        <v>119</v>
      </c>
      <c r="C16" s="121"/>
      <c r="D16" s="134" t="s">
        <v>75</v>
      </c>
      <c r="E16" s="142">
        <v>19</v>
      </c>
      <c r="F16" s="142">
        <v>119</v>
      </c>
      <c r="G16" s="143" t="s">
        <v>75</v>
      </c>
      <c r="H16" s="121"/>
      <c r="I16" s="134"/>
      <c r="J16" s="145"/>
      <c r="K16" s="141"/>
      <c r="L16" s="140"/>
      <c r="M16" s="130"/>
      <c r="N16" s="130"/>
      <c r="O16" s="130"/>
      <c r="Z16" s="131"/>
      <c r="AA16" s="131"/>
      <c r="AB16" s="131"/>
      <c r="AC16" s="131"/>
      <c r="AD16" s="131"/>
      <c r="AE16" s="131"/>
      <c r="AF16" s="131"/>
      <c r="AG16" s="131"/>
      <c r="AH16" s="131"/>
      <c r="AI16" s="131"/>
      <c r="AJ16" s="131"/>
      <c r="AK16" s="131"/>
    </row>
    <row r="17" spans="1:37" ht="15" customHeight="1" x14ac:dyDescent="0.2">
      <c r="A17" s="95" t="s">
        <v>75</v>
      </c>
      <c r="B17" s="92">
        <f>SUMIF(G4:G39,"Weiterbildung",F4:F39)</f>
        <v>119</v>
      </c>
      <c r="C17" s="121"/>
      <c r="D17" s="134" t="s">
        <v>78</v>
      </c>
      <c r="E17" s="142">
        <v>19</v>
      </c>
      <c r="F17" s="142">
        <v>119</v>
      </c>
      <c r="G17" s="143" t="s">
        <v>57</v>
      </c>
      <c r="H17" s="121"/>
      <c r="I17" s="134"/>
      <c r="J17" s="145"/>
      <c r="K17" s="141"/>
      <c r="L17" s="140"/>
      <c r="M17" s="130"/>
      <c r="N17" s="130"/>
      <c r="O17" s="130"/>
      <c r="Z17" s="131"/>
      <c r="AA17" s="131"/>
      <c r="AB17" s="131"/>
      <c r="AC17" s="131"/>
      <c r="AD17" s="131"/>
      <c r="AE17" s="131"/>
      <c r="AF17" s="131"/>
      <c r="AG17" s="131"/>
      <c r="AH17" s="131"/>
      <c r="AI17" s="131"/>
      <c r="AJ17" s="131"/>
      <c r="AK17" s="131"/>
    </row>
    <row r="18" spans="1:37" ht="15" customHeight="1" x14ac:dyDescent="0.2">
      <c r="A18" s="95" t="s">
        <v>57</v>
      </c>
      <c r="B18" s="92">
        <f>SUMIF(G4:G39,"Versicherungen / Beiträge / Gebühren",F4:F39)</f>
        <v>119</v>
      </c>
      <c r="C18" s="121"/>
      <c r="D18" s="134" t="s">
        <v>58</v>
      </c>
      <c r="E18" s="142">
        <v>19</v>
      </c>
      <c r="F18" s="142">
        <v>119</v>
      </c>
      <c r="G18" s="143" t="s">
        <v>58</v>
      </c>
      <c r="H18" s="121"/>
      <c r="I18" s="134"/>
      <c r="J18" s="145"/>
      <c r="K18" s="141"/>
      <c r="L18" s="140"/>
      <c r="M18" s="130"/>
      <c r="N18" s="130"/>
      <c r="O18" s="130"/>
      <c r="Z18" s="131"/>
      <c r="AA18" s="131"/>
      <c r="AB18" s="131"/>
      <c r="AC18" s="131"/>
      <c r="AD18" s="131"/>
      <c r="AE18" s="131"/>
      <c r="AF18" s="131"/>
      <c r="AG18" s="131"/>
      <c r="AH18" s="131"/>
      <c r="AI18" s="131"/>
      <c r="AJ18" s="131"/>
      <c r="AK18" s="131"/>
    </row>
    <row r="19" spans="1:37" ht="15" customHeight="1" x14ac:dyDescent="0.2">
      <c r="A19" s="95" t="s">
        <v>58</v>
      </c>
      <c r="B19" s="92">
        <f>SUMIF(G4:G39,"Bürokosten",F4:F39)</f>
        <v>119</v>
      </c>
      <c r="C19" s="121"/>
      <c r="D19" s="134" t="s">
        <v>47</v>
      </c>
      <c r="E19" s="142">
        <v>38</v>
      </c>
      <c r="F19" s="142">
        <v>238</v>
      </c>
      <c r="G19" s="143" t="s">
        <v>47</v>
      </c>
      <c r="H19" s="121"/>
      <c r="I19" s="136"/>
      <c r="J19" s="137"/>
      <c r="K19" s="138"/>
      <c r="L19" s="140"/>
      <c r="M19" s="130"/>
      <c r="N19" s="130"/>
      <c r="O19" s="130"/>
      <c r="Z19" s="131"/>
      <c r="AA19" s="131"/>
      <c r="AB19" s="131"/>
      <c r="AC19" s="131"/>
      <c r="AD19" s="131"/>
      <c r="AE19" s="131"/>
      <c r="AF19" s="131"/>
      <c r="AG19" s="131"/>
      <c r="AH19" s="131"/>
      <c r="AI19" s="131"/>
      <c r="AJ19" s="131"/>
      <c r="AK19" s="131"/>
    </row>
    <row r="20" spans="1:37" ht="15" customHeight="1" x14ac:dyDescent="0.2">
      <c r="A20" s="95" t="s">
        <v>47</v>
      </c>
      <c r="B20" s="92">
        <f>SUMIF(G4:G39,"Software",F4:F39)</f>
        <v>238</v>
      </c>
      <c r="C20" s="121"/>
      <c r="D20" s="134" t="s">
        <v>48</v>
      </c>
      <c r="E20" s="142">
        <v>95</v>
      </c>
      <c r="F20" s="142">
        <v>500</v>
      </c>
      <c r="G20" s="143" t="s">
        <v>48</v>
      </c>
      <c r="H20" s="121"/>
      <c r="I20" s="136"/>
      <c r="J20" s="137"/>
      <c r="K20" s="138"/>
      <c r="L20" s="140"/>
      <c r="M20" s="130"/>
      <c r="N20" s="130"/>
      <c r="O20" s="130"/>
      <c r="Z20" s="131"/>
      <c r="AA20" s="131"/>
      <c r="AB20" s="131"/>
      <c r="AC20" s="131"/>
      <c r="AD20" s="131"/>
      <c r="AE20" s="131"/>
      <c r="AF20" s="131"/>
      <c r="AG20" s="131"/>
      <c r="AH20" s="131"/>
      <c r="AI20" s="131"/>
      <c r="AJ20" s="131"/>
      <c r="AK20" s="131"/>
    </row>
    <row r="21" spans="1:37" ht="15" customHeight="1" x14ac:dyDescent="0.2">
      <c r="A21" s="96" t="s">
        <v>48</v>
      </c>
      <c r="B21" s="97">
        <f>SUMIF(G4:G39,"Werbung/Vertrieb",F4:F39)</f>
        <v>500</v>
      </c>
      <c r="C21" s="121"/>
      <c r="D21" s="134" t="s">
        <v>79</v>
      </c>
      <c r="E21" s="142">
        <v>57</v>
      </c>
      <c r="F21" s="142">
        <v>300</v>
      </c>
      <c r="G21" s="143" t="s">
        <v>50</v>
      </c>
      <c r="H21" s="121"/>
      <c r="I21" s="136"/>
      <c r="J21" s="137"/>
      <c r="K21" s="138"/>
      <c r="L21" s="140"/>
      <c r="M21" s="130"/>
      <c r="N21" s="130"/>
      <c r="O21" s="130"/>
      <c r="Z21" s="131"/>
      <c r="AA21" s="131"/>
      <c r="AB21" s="131"/>
      <c r="AC21" s="131"/>
      <c r="AD21" s="131"/>
      <c r="AE21" s="131"/>
      <c r="AF21" s="131"/>
      <c r="AG21" s="131"/>
      <c r="AH21" s="131"/>
      <c r="AI21" s="131"/>
      <c r="AJ21" s="131"/>
      <c r="AK21" s="131"/>
    </row>
    <row r="22" spans="1:37" ht="15" customHeight="1" x14ac:dyDescent="0.2">
      <c r="A22" s="96" t="s">
        <v>49</v>
      </c>
      <c r="B22" s="97">
        <f>SUMIF(G4:G39,"Buchführung, Rechts- und Beratungskosten",F4:F39)</f>
        <v>0</v>
      </c>
      <c r="C22" s="121"/>
      <c r="D22" s="134" t="s">
        <v>80</v>
      </c>
      <c r="E22" s="142">
        <v>0</v>
      </c>
      <c r="F22" s="142">
        <v>200</v>
      </c>
      <c r="G22" s="143" t="s">
        <v>33</v>
      </c>
      <c r="H22" s="121"/>
      <c r="I22" s="136"/>
      <c r="J22" s="137"/>
      <c r="K22" s="138"/>
      <c r="L22" s="140"/>
      <c r="M22" s="130"/>
      <c r="N22" s="130"/>
      <c r="O22" s="130"/>
      <c r="Z22" s="131"/>
      <c r="AA22" s="131"/>
      <c r="AB22" s="131"/>
      <c r="AC22" s="131"/>
      <c r="AD22" s="131"/>
      <c r="AE22" s="131"/>
      <c r="AF22" s="131"/>
      <c r="AG22" s="131"/>
      <c r="AH22" s="131"/>
      <c r="AI22" s="131"/>
      <c r="AJ22" s="131"/>
      <c r="AK22" s="131"/>
    </row>
    <row r="23" spans="1:37" ht="15" customHeight="1" x14ac:dyDescent="0.2">
      <c r="A23" s="96" t="s">
        <v>50</v>
      </c>
      <c r="B23" s="97">
        <f>SUMIF(G4:G39,"Übernachtung  / Reisekosten",F4:F39)</f>
        <v>300</v>
      </c>
      <c r="C23" s="121"/>
      <c r="D23" s="147"/>
      <c r="E23" s="142"/>
      <c r="F23" s="142"/>
      <c r="G23" s="143"/>
      <c r="H23" s="121"/>
      <c r="I23" s="136"/>
      <c r="J23" s="137"/>
      <c r="K23" s="138"/>
      <c r="L23" s="140"/>
      <c r="M23" s="130"/>
      <c r="N23" s="130"/>
      <c r="O23" s="130"/>
      <c r="Z23" s="131"/>
      <c r="AA23" s="131"/>
      <c r="AB23" s="131"/>
      <c r="AC23" s="131"/>
      <c r="AD23" s="131"/>
      <c r="AE23" s="131"/>
      <c r="AF23" s="131"/>
      <c r="AG23" s="131"/>
      <c r="AH23" s="131"/>
      <c r="AI23" s="131"/>
      <c r="AJ23" s="131"/>
      <c r="AK23" s="131"/>
    </row>
    <row r="24" spans="1:37" ht="15" customHeight="1" x14ac:dyDescent="0.2">
      <c r="A24" s="96" t="s">
        <v>28</v>
      </c>
      <c r="B24" s="97">
        <f>SUMIF(G4:G39,"Kraftfahrzeugkosten",F4:F39)</f>
        <v>0</v>
      </c>
      <c r="C24" s="121"/>
      <c r="D24" s="147"/>
      <c r="E24" s="142"/>
      <c r="F24" s="142"/>
      <c r="G24" s="143"/>
      <c r="H24" s="121"/>
      <c r="I24" s="136"/>
      <c r="J24" s="148"/>
      <c r="K24" s="138"/>
      <c r="L24" s="140"/>
      <c r="M24" s="130"/>
      <c r="N24" s="130"/>
      <c r="O24" s="130"/>
      <c r="Z24" s="131"/>
      <c r="AA24" s="131"/>
      <c r="AB24" s="131"/>
      <c r="AC24" s="131"/>
      <c r="AD24" s="131"/>
      <c r="AE24" s="131"/>
      <c r="AF24" s="131"/>
      <c r="AG24" s="131"/>
      <c r="AH24" s="131"/>
      <c r="AI24" s="131"/>
      <c r="AJ24" s="131"/>
      <c r="AK24" s="131"/>
    </row>
    <row r="25" spans="1:37" ht="15" customHeight="1" x14ac:dyDescent="0.2">
      <c r="A25" s="96" t="s">
        <v>51</v>
      </c>
      <c r="B25" s="97">
        <f>SUMIF(G4:G39,"Sonstige Kosten",F4:F39)</f>
        <v>0</v>
      </c>
      <c r="C25" s="121"/>
      <c r="D25" s="134"/>
      <c r="E25" s="142"/>
      <c r="F25" s="142"/>
      <c r="G25" s="143"/>
      <c r="H25" s="121"/>
      <c r="I25" s="136"/>
      <c r="J25" s="148"/>
      <c r="K25" s="138"/>
      <c r="L25" s="140"/>
      <c r="M25" s="130"/>
      <c r="N25" s="130"/>
      <c r="O25" s="130"/>
      <c r="Z25" s="131"/>
      <c r="AA25" s="131"/>
      <c r="AB25" s="131"/>
      <c r="AC25" s="131"/>
      <c r="AD25" s="131"/>
      <c r="AE25" s="131"/>
      <c r="AF25" s="131"/>
      <c r="AG25" s="131"/>
      <c r="AH25" s="131"/>
      <c r="AI25" s="131"/>
      <c r="AJ25" s="131"/>
      <c r="AK25" s="131"/>
    </row>
    <row r="26" spans="1:37" ht="15" customHeight="1" x14ac:dyDescent="0.2">
      <c r="A26" s="96" t="s">
        <v>30</v>
      </c>
      <c r="B26" s="97">
        <f>SUMIF(G4:G39,"Zinsen für Kredite",F4:F39)</f>
        <v>0</v>
      </c>
      <c r="C26" s="121"/>
      <c r="D26" s="134"/>
      <c r="E26" s="142"/>
      <c r="F26" s="141"/>
      <c r="G26" s="143"/>
      <c r="H26" s="121"/>
      <c r="I26" s="136"/>
      <c r="J26" s="148"/>
      <c r="K26" s="138"/>
      <c r="L26" s="140"/>
      <c r="M26" s="130"/>
      <c r="N26" s="130"/>
      <c r="O26" s="130"/>
      <c r="Z26" s="131"/>
      <c r="AA26" s="131"/>
      <c r="AB26" s="131"/>
      <c r="AC26" s="131"/>
      <c r="AD26" s="131"/>
      <c r="AE26" s="131"/>
      <c r="AF26" s="131"/>
      <c r="AG26" s="131"/>
      <c r="AH26" s="131"/>
      <c r="AI26" s="131"/>
      <c r="AJ26" s="131"/>
      <c r="AK26" s="131"/>
    </row>
    <row r="27" spans="1:37" ht="15" customHeight="1" x14ac:dyDescent="0.2">
      <c r="A27" s="96" t="s">
        <v>31</v>
      </c>
      <c r="B27" s="97">
        <f>SUMIF(G4:G39,"Tilgung von Krediten ",F4:F39)</f>
        <v>0</v>
      </c>
      <c r="C27" s="121"/>
      <c r="D27" s="134"/>
      <c r="E27" s="142"/>
      <c r="F27" s="141"/>
      <c r="G27" s="143"/>
      <c r="H27" s="121"/>
      <c r="I27" s="136"/>
      <c r="J27" s="148"/>
      <c r="K27" s="138"/>
      <c r="L27" s="140"/>
      <c r="M27" s="130"/>
      <c r="N27" s="130"/>
      <c r="O27" s="130"/>
      <c r="Z27" s="131"/>
      <c r="AA27" s="131"/>
      <c r="AB27" s="131"/>
      <c r="AC27" s="131"/>
      <c r="AD27" s="131"/>
      <c r="AE27" s="131"/>
      <c r="AF27" s="131"/>
      <c r="AG27" s="131"/>
      <c r="AH27" s="131"/>
      <c r="AI27" s="131"/>
      <c r="AJ27" s="131"/>
      <c r="AK27" s="131"/>
    </row>
    <row r="28" spans="1:37" ht="15" customHeight="1" x14ac:dyDescent="0.2">
      <c r="A28" s="96" t="s">
        <v>32</v>
      </c>
      <c r="B28" s="97">
        <f>SUMIF(G4:G39,"Abschreibungen",F4:F39)</f>
        <v>0</v>
      </c>
      <c r="C28" s="121"/>
      <c r="D28" s="134"/>
      <c r="E28" s="142"/>
      <c r="F28" s="141"/>
      <c r="G28" s="143"/>
      <c r="H28" s="121"/>
      <c r="I28" s="136"/>
      <c r="J28" s="148"/>
      <c r="K28" s="138"/>
      <c r="L28" s="140"/>
      <c r="M28" s="130"/>
      <c r="N28" s="130"/>
      <c r="O28" s="130"/>
      <c r="Z28" s="131"/>
      <c r="AA28" s="131"/>
      <c r="AB28" s="131"/>
      <c r="AC28" s="131"/>
      <c r="AD28" s="131"/>
      <c r="AE28" s="131"/>
      <c r="AF28" s="131"/>
      <c r="AG28" s="131"/>
      <c r="AH28" s="131"/>
      <c r="AI28" s="131"/>
      <c r="AJ28" s="131"/>
      <c r="AK28" s="131"/>
    </row>
    <row r="29" spans="1:37" ht="15" customHeight="1" x14ac:dyDescent="0.2">
      <c r="A29" s="96" t="s">
        <v>33</v>
      </c>
      <c r="B29" s="97">
        <f>SUMIF(G4:G39,"Ertragssteuern (Gewerbesteuer)",F4:F39)</f>
        <v>200</v>
      </c>
      <c r="C29" s="121"/>
      <c r="D29" s="134"/>
      <c r="E29" s="142"/>
      <c r="F29" s="141"/>
      <c r="G29" s="143"/>
      <c r="H29" s="121"/>
      <c r="I29" s="136"/>
      <c r="J29" s="148"/>
      <c r="K29" s="138"/>
      <c r="L29" s="140"/>
      <c r="M29" s="130"/>
      <c r="N29" s="130"/>
      <c r="O29" s="130"/>
      <c r="Z29" s="131"/>
      <c r="AA29" s="131"/>
      <c r="AB29" s="131"/>
      <c r="AC29" s="131"/>
      <c r="AD29" s="131"/>
      <c r="AE29" s="131"/>
      <c r="AF29" s="131"/>
      <c r="AG29" s="131"/>
      <c r="AH29" s="131"/>
      <c r="AI29" s="131"/>
      <c r="AJ29" s="131"/>
      <c r="AK29" s="131"/>
    </row>
    <row r="30" spans="1:37" ht="15" customHeight="1" thickBot="1" x14ac:dyDescent="0.25">
      <c r="A30" s="98" t="s">
        <v>85</v>
      </c>
      <c r="B30" s="99">
        <f>(ROUNDDOWN(Jul!B7/1.19,0))*0.19</f>
        <v>1218.6600000000001</v>
      </c>
      <c r="C30" s="121"/>
      <c r="D30" s="134"/>
      <c r="E30" s="142"/>
      <c r="F30" s="141"/>
      <c r="G30" s="143"/>
      <c r="H30" s="121"/>
      <c r="I30" s="136"/>
      <c r="J30" s="148"/>
      <c r="K30" s="124"/>
      <c r="L30" s="136"/>
      <c r="M30" s="130"/>
      <c r="N30" s="130"/>
      <c r="O30" s="130"/>
      <c r="Z30" s="131"/>
      <c r="AA30" s="131"/>
      <c r="AB30" s="131"/>
      <c r="AC30" s="131"/>
      <c r="AD30" s="131"/>
      <c r="AE30" s="131"/>
      <c r="AF30" s="131"/>
      <c r="AG30" s="131"/>
      <c r="AH30" s="131"/>
      <c r="AI30" s="131"/>
      <c r="AJ30" s="131"/>
      <c r="AK30" s="131"/>
    </row>
    <row r="31" spans="1:37" ht="15" customHeight="1" x14ac:dyDescent="0.2">
      <c r="A31" s="87"/>
      <c r="B31" s="88"/>
      <c r="C31" s="121"/>
      <c r="D31" s="134"/>
      <c r="E31" s="142"/>
      <c r="F31" s="141"/>
      <c r="G31" s="143"/>
      <c r="H31" s="121"/>
      <c r="I31" s="136"/>
      <c r="J31" s="148"/>
      <c r="K31" s="124"/>
      <c r="L31" s="136"/>
      <c r="M31" s="130"/>
      <c r="Z31" s="131"/>
      <c r="AA31" s="131"/>
      <c r="AB31" s="131"/>
      <c r="AC31" s="131"/>
      <c r="AD31" s="131"/>
      <c r="AE31" s="131"/>
      <c r="AF31" s="131"/>
      <c r="AG31" s="131"/>
      <c r="AH31" s="131"/>
      <c r="AI31" s="131"/>
      <c r="AJ31" s="131"/>
      <c r="AK31" s="131"/>
    </row>
    <row r="32" spans="1:37" ht="15" customHeight="1" x14ac:dyDescent="0.2">
      <c r="A32" s="100" t="s">
        <v>35</v>
      </c>
      <c r="B32" s="101">
        <f>B6-B11</f>
        <v>730.84000000000015</v>
      </c>
      <c r="C32" s="109"/>
      <c r="D32" s="134"/>
      <c r="E32" s="142"/>
      <c r="F32" s="141"/>
      <c r="G32" s="143"/>
      <c r="H32" s="121"/>
      <c r="I32" s="136"/>
      <c r="J32" s="148"/>
      <c r="K32" s="124"/>
      <c r="L32" s="136"/>
      <c r="M32" s="115"/>
      <c r="Z32" s="118"/>
      <c r="AA32" s="118"/>
      <c r="AB32" s="118"/>
      <c r="AC32" s="118"/>
      <c r="AD32" s="118"/>
      <c r="AE32" s="118"/>
      <c r="AF32" s="118"/>
      <c r="AG32" s="118"/>
      <c r="AH32" s="118"/>
      <c r="AI32" s="118"/>
      <c r="AJ32" s="118"/>
      <c r="AK32" s="118"/>
    </row>
    <row r="33" spans="1:37" ht="15" customHeight="1" x14ac:dyDescent="0.2">
      <c r="A33" s="87"/>
      <c r="B33" s="88"/>
      <c r="C33" s="121"/>
      <c r="D33" s="134"/>
      <c r="E33" s="142"/>
      <c r="F33" s="141"/>
      <c r="G33" s="143"/>
      <c r="H33" s="121"/>
      <c r="I33" s="136"/>
      <c r="J33" s="148"/>
      <c r="K33" s="124"/>
      <c r="L33" s="136"/>
      <c r="M33" s="130"/>
      <c r="Z33" s="131"/>
      <c r="AA33" s="131"/>
      <c r="AB33" s="131"/>
      <c r="AC33" s="131"/>
      <c r="AD33" s="131"/>
      <c r="AE33" s="131"/>
      <c r="AF33" s="131"/>
      <c r="AG33" s="131"/>
      <c r="AH33" s="131"/>
      <c r="AI33" s="131"/>
      <c r="AJ33" s="131"/>
      <c r="AK33" s="131"/>
    </row>
    <row r="34" spans="1:37" s="139" customFormat="1" ht="15" customHeight="1" x14ac:dyDescent="0.2">
      <c r="A34" s="89" t="s">
        <v>36</v>
      </c>
      <c r="B34" s="90">
        <f>B4+B32+B37+B38+B39</f>
        <v>15846.720000000001</v>
      </c>
      <c r="C34" s="109"/>
      <c r="D34" s="136"/>
      <c r="E34" s="124"/>
      <c r="F34" s="138"/>
      <c r="G34" s="125"/>
      <c r="H34" s="121"/>
      <c r="I34" s="136"/>
      <c r="J34" s="148"/>
      <c r="K34" s="124"/>
      <c r="L34" s="136"/>
      <c r="M34" s="115"/>
      <c r="Z34" s="118"/>
      <c r="AA34" s="118"/>
      <c r="AB34" s="118"/>
      <c r="AC34" s="118"/>
      <c r="AD34" s="118"/>
      <c r="AE34" s="118"/>
      <c r="AF34" s="118"/>
      <c r="AG34" s="118"/>
      <c r="AH34" s="118"/>
      <c r="AI34" s="118"/>
      <c r="AJ34" s="118"/>
      <c r="AK34" s="118"/>
    </row>
    <row r="35" spans="1:37" ht="15" customHeight="1" x14ac:dyDescent="0.2">
      <c r="B35" s="120"/>
      <c r="C35" s="121"/>
      <c r="D35" s="136"/>
      <c r="E35" s="124"/>
      <c r="F35" s="138"/>
      <c r="G35" s="125"/>
      <c r="H35" s="121"/>
      <c r="I35" s="136"/>
      <c r="J35" s="148"/>
      <c r="K35" s="124"/>
      <c r="L35" s="136"/>
      <c r="M35" s="130"/>
      <c r="Z35" s="131"/>
      <c r="AA35" s="131"/>
      <c r="AB35" s="131"/>
      <c r="AC35" s="131"/>
      <c r="AD35" s="131"/>
      <c r="AE35" s="131"/>
      <c r="AF35" s="131"/>
      <c r="AG35" s="131"/>
      <c r="AH35" s="131"/>
      <c r="AI35" s="131"/>
      <c r="AJ35" s="131"/>
      <c r="AK35" s="131"/>
    </row>
    <row r="36" spans="1:37" s="139" customFormat="1" ht="15" customHeight="1" x14ac:dyDescent="0.2">
      <c r="A36" s="132" t="s">
        <v>37</v>
      </c>
      <c r="B36" s="133"/>
      <c r="C36" s="109"/>
      <c r="D36" s="136"/>
      <c r="E36" s="124"/>
      <c r="F36" s="138"/>
      <c r="G36" s="125"/>
      <c r="H36" s="121"/>
      <c r="I36" s="136"/>
      <c r="J36" s="148"/>
      <c r="K36" s="124"/>
      <c r="L36" s="136"/>
      <c r="M36" s="115"/>
      <c r="Z36" s="118"/>
      <c r="AA36" s="118"/>
      <c r="AB36" s="118"/>
      <c r="AC36" s="118"/>
      <c r="AD36" s="118"/>
      <c r="AE36" s="118"/>
      <c r="AF36" s="118"/>
      <c r="AG36" s="118"/>
      <c r="AH36" s="118"/>
      <c r="AI36" s="118"/>
      <c r="AJ36" s="118"/>
      <c r="AK36" s="118"/>
    </row>
    <row r="37" spans="1:37" ht="15" customHeight="1" x14ac:dyDescent="0.2">
      <c r="A37" s="151" t="s">
        <v>38</v>
      </c>
      <c r="B37" s="152"/>
      <c r="C37" s="121"/>
      <c r="D37" s="136"/>
      <c r="E37" s="124"/>
      <c r="F37" s="138"/>
      <c r="G37" s="125"/>
      <c r="H37" s="121"/>
      <c r="I37" s="136"/>
      <c r="J37" s="148"/>
      <c r="K37" s="124"/>
      <c r="L37" s="136"/>
      <c r="M37" s="130"/>
      <c r="Z37" s="131"/>
      <c r="AA37" s="131"/>
      <c r="AB37" s="131"/>
      <c r="AC37" s="131"/>
      <c r="AD37" s="131"/>
      <c r="AE37" s="131"/>
      <c r="AF37" s="131"/>
      <c r="AG37" s="131"/>
      <c r="AH37" s="131"/>
      <c r="AI37" s="131"/>
      <c r="AJ37" s="131"/>
      <c r="AK37" s="131"/>
    </row>
    <row r="38" spans="1:37" ht="15" customHeight="1" x14ac:dyDescent="0.2">
      <c r="A38" s="146" t="s">
        <v>39</v>
      </c>
      <c r="B38" s="124"/>
      <c r="C38" s="121"/>
      <c r="D38" s="136"/>
      <c r="E38" s="124"/>
      <c r="F38" s="138"/>
      <c r="G38" s="125"/>
      <c r="H38" s="121"/>
      <c r="I38" s="136"/>
      <c r="J38" s="148"/>
      <c r="K38" s="124"/>
      <c r="L38" s="136"/>
      <c r="M38" s="130"/>
      <c r="Z38" s="131"/>
      <c r="AA38" s="131"/>
      <c r="AB38" s="131"/>
      <c r="AC38" s="131"/>
      <c r="AD38" s="131"/>
      <c r="AE38" s="131"/>
      <c r="AF38" s="131"/>
      <c r="AG38" s="131"/>
      <c r="AH38" s="131"/>
      <c r="AI38" s="131"/>
      <c r="AJ38" s="131"/>
      <c r="AK38" s="131"/>
    </row>
    <row r="39" spans="1:37" ht="15" customHeight="1" thickBot="1" x14ac:dyDescent="0.25">
      <c r="A39" s="149" t="s">
        <v>100</v>
      </c>
      <c r="B39" s="150"/>
      <c r="C39" s="121"/>
      <c r="D39" s="153"/>
      <c r="E39" s="154"/>
      <c r="F39" s="150"/>
      <c r="G39" s="155"/>
      <c r="H39" s="130"/>
      <c r="I39" s="153"/>
      <c r="J39" s="156"/>
      <c r="K39" s="150"/>
      <c r="L39" s="153"/>
      <c r="M39" s="130"/>
      <c r="Z39" s="131"/>
      <c r="AA39" s="131"/>
      <c r="AB39" s="131"/>
      <c r="AC39" s="131"/>
      <c r="AD39" s="131"/>
      <c r="AE39" s="131"/>
      <c r="AF39" s="131"/>
      <c r="AG39" s="131"/>
      <c r="AH39" s="131"/>
      <c r="AI39" s="131"/>
      <c r="AJ39" s="131"/>
      <c r="AK39" s="131"/>
    </row>
    <row r="40" spans="1:37" x14ac:dyDescent="0.2">
      <c r="D40" s="133" t="s">
        <v>74</v>
      </c>
      <c r="E40" s="133">
        <f>SUM(E4:E39)</f>
        <v>275.5</v>
      </c>
      <c r="F40" s="133">
        <f>SUM(F4:F39)</f>
        <v>5959</v>
      </c>
    </row>
  </sheetData>
  <sheetProtection sheet="1" objects="1" scenarios="1" selectLockedCells="1"/>
  <protectedRanges>
    <protectedRange algorithmName="SHA-512" hashValue="i/+B6Cqh5AyDEqjPK02kY6qu0mSjzw30gqoO6L96t2UFwIyn+ceMwovQn/wzaWjrkv00wablSTAk5l/Zp3NZ4Q==" saltValue="M2qQ7CghH4uhBg4ebwfGvQ==" spinCount="100000" sqref="C12:C17 M12:O17" name="Bereich1"/>
    <protectedRange algorithmName="SHA-512" hashValue="i/+B6Cqh5AyDEqjPK02kY6qu0mSjzw30gqoO6L96t2UFwIyn+ceMwovQn/wzaWjrkv00wablSTAk5l/Zp3NZ4Q==" saltValue="M2qQ7CghH4uhBg4ebwfGvQ==" spinCount="100000" sqref="L12:L17" name="Bereich1_1"/>
    <protectedRange algorithmName="SHA-512" hashValue="i/+B6Cqh5AyDEqjPK02kY6qu0mSjzw30gqoO6L96t2UFwIyn+ceMwovQn/wzaWjrkv00wablSTAk5l/Zp3NZ4Q==" saltValue="M2qQ7CghH4uhBg4ebwfGvQ==" spinCount="100000" sqref="E24" name="Bereich1_1_2_2_1_1"/>
    <protectedRange algorithmName="SHA-512" hashValue="i/+B6Cqh5AyDEqjPK02kY6qu0mSjzw30gqoO6L96t2UFwIyn+ceMwovQn/wzaWjrkv00wablSTAk5l/Zp3NZ4Q==" saltValue="M2qQ7CghH4uhBg4ebwfGvQ==" spinCount="100000" sqref="H12:H17" name="Bereich1_1_2_1"/>
    <protectedRange algorithmName="SHA-512" hashValue="i/+B6Cqh5AyDEqjPK02kY6qu0mSjzw30gqoO6L96t2UFwIyn+ceMwovQn/wzaWjrkv00wablSTAk5l/Zp3NZ4Q==" saltValue="M2qQ7CghH4uhBg4ebwfGvQ==" spinCount="100000" sqref="D9:F9" name="Bereich1_1_2_3_2"/>
    <protectedRange algorithmName="SHA-512" hashValue="i/+B6Cqh5AyDEqjPK02kY6qu0mSjzw30gqoO6L96t2UFwIyn+ceMwovQn/wzaWjrkv00wablSTAk5l/Zp3NZ4Q==" saltValue="M2qQ7CghH4uhBg4ebwfGvQ==" spinCount="100000" sqref="D11:F11 D6:F6" name="Bereich1_1_2_3_1_1_2"/>
    <protectedRange algorithmName="SHA-512" hashValue="i/+B6Cqh5AyDEqjPK02kY6qu0mSjzw30gqoO6L96t2UFwIyn+ceMwovQn/wzaWjrkv00wablSTAk5l/Zp3NZ4Q==" saltValue="M2qQ7CghH4uhBg4ebwfGvQ==" spinCount="100000" sqref="E12:F12" name="Bereich1_3_2"/>
    <protectedRange algorithmName="SHA-512" hashValue="i/+B6Cqh5AyDEqjPK02kY6qu0mSjzw30gqoO6L96t2UFwIyn+ceMwovQn/wzaWjrkv00wablSTAk5l/Zp3NZ4Q==" saltValue="M2qQ7CghH4uhBg4ebwfGvQ==" spinCount="100000" sqref="D8" name="Bereich1_3_1_1_1_1"/>
    <protectedRange algorithmName="SHA-512" hashValue="i/+B6Cqh5AyDEqjPK02kY6qu0mSjzw30gqoO6L96t2UFwIyn+ceMwovQn/wzaWjrkv00wablSTAk5l/Zp3NZ4Q==" saltValue="M2qQ7CghH4uhBg4ebwfGvQ==" spinCount="100000" sqref="D7" name="Bereich1_2_1_1_1_1"/>
    <protectedRange algorithmName="SHA-512" hashValue="i/+B6Cqh5AyDEqjPK02kY6qu0mSjzw30gqoO6L96t2UFwIyn+ceMwovQn/wzaWjrkv00wablSTAk5l/Zp3NZ4Q==" saltValue="M2qQ7CghH4uhBg4ebwfGvQ==" spinCount="100000" sqref="I16:K18" name="Bereich1_1_1_1"/>
    <protectedRange algorithmName="SHA-512" hashValue="i/+B6Cqh5AyDEqjPK02kY6qu0mSjzw30gqoO6L96t2UFwIyn+ceMwovQn/wzaWjrkv00wablSTAk5l/Zp3NZ4Q==" saltValue="M2qQ7CghH4uhBg4ebwfGvQ==" spinCount="100000" sqref="I12:K12 I14:K14 I13:J13 I15:J15" name="Bereich1_1_1_1_1_1"/>
  </protectedRanges>
  <dataValidations count="1">
    <dataValidation type="list" allowBlank="1" showInputMessage="1" showErrorMessage="1" errorTitle="Falsche Daten" sqref="G5:G39" xr:uid="{38A9E94E-28DE-4FF1-A548-22B1F80278DF}">
      <formula1>Ausgaben</formula1>
    </dataValidation>
  </dataValidations>
  <pageMargins left="0.7" right="0.7" top="0.78740157499999996" bottom="0.78740157499999996" header="0.3" footer="0.3"/>
  <pageSetup paperSize="9" orientation="portrait" horizontalDpi="4294967293"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K40"/>
  <sheetViews>
    <sheetView workbookViewId="0">
      <selection activeCell="D5" sqref="D5"/>
    </sheetView>
  </sheetViews>
  <sheetFormatPr baseColWidth="10" defaultRowHeight="12" x14ac:dyDescent="0.2"/>
  <cols>
    <col min="1" max="1" width="55.140625" style="119" customWidth="1"/>
    <col min="2" max="2" width="11.42578125" style="104"/>
    <col min="3" max="3" width="2.140625" style="104" customWidth="1"/>
    <col min="4" max="4" width="27" style="104" customWidth="1"/>
    <col min="5" max="6" width="11.42578125" style="104"/>
    <col min="7" max="7" width="39" style="104" customWidth="1"/>
    <col min="8" max="8" width="5.28515625" style="104" customWidth="1"/>
    <col min="9" max="9" width="27" style="104" customWidth="1"/>
    <col min="10" max="16384" width="11.42578125" style="104"/>
  </cols>
  <sheetData>
    <row r="1" spans="1:37" s="102" customFormat="1" ht="20.100000000000001" customHeight="1" x14ac:dyDescent="0.3">
      <c r="A1" s="82" t="s">
        <v>1</v>
      </c>
      <c r="B1" s="82"/>
    </row>
    <row r="2" spans="1:37" s="102" customFormat="1" ht="15" customHeight="1" x14ac:dyDescent="0.3">
      <c r="A2" s="82"/>
      <c r="B2" s="82"/>
    </row>
    <row r="3" spans="1:37" ht="15" customHeight="1" thickBot="1" x14ac:dyDescent="0.25">
      <c r="A3" s="83" t="s">
        <v>6</v>
      </c>
      <c r="B3" s="84" t="s">
        <v>70</v>
      </c>
      <c r="C3" s="103"/>
      <c r="E3" s="105"/>
      <c r="F3" s="105"/>
      <c r="G3" s="105"/>
      <c r="I3" s="105"/>
      <c r="J3" s="105"/>
      <c r="K3" s="105"/>
      <c r="L3" s="105"/>
      <c r="M3" s="106"/>
      <c r="N3" s="106"/>
      <c r="O3" s="106"/>
      <c r="Z3" s="107"/>
      <c r="AA3" s="107"/>
      <c r="AB3" s="107"/>
      <c r="AC3" s="107"/>
      <c r="AD3" s="107"/>
      <c r="AE3" s="107"/>
      <c r="AF3" s="108"/>
      <c r="AG3" s="108"/>
      <c r="AH3" s="108"/>
      <c r="AI3" s="108"/>
      <c r="AJ3" s="108"/>
      <c r="AK3" s="108"/>
    </row>
    <row r="4" spans="1:37" ht="15" customHeight="1" thickBot="1" x14ac:dyDescent="0.25">
      <c r="A4" s="85" t="s">
        <v>13</v>
      </c>
      <c r="B4" s="86">
        <f>Gesamt!J4</f>
        <v>15846.720000000001</v>
      </c>
      <c r="C4" s="109"/>
      <c r="D4" s="110" t="s">
        <v>42</v>
      </c>
      <c r="E4" s="111" t="s">
        <v>61</v>
      </c>
      <c r="F4" s="112" t="s">
        <v>44</v>
      </c>
      <c r="G4" s="112" t="s">
        <v>45</v>
      </c>
      <c r="H4" s="106"/>
      <c r="I4" s="113" t="s">
        <v>46</v>
      </c>
      <c r="J4" s="114" t="s">
        <v>86</v>
      </c>
      <c r="K4" s="112" t="s">
        <v>44</v>
      </c>
      <c r="L4" s="112" t="s">
        <v>45</v>
      </c>
      <c r="M4" s="115"/>
      <c r="N4" s="115"/>
      <c r="O4" s="115"/>
      <c r="Z4" s="118"/>
      <c r="AA4" s="118"/>
      <c r="AB4" s="118"/>
      <c r="AC4" s="118"/>
      <c r="AD4" s="118"/>
      <c r="AE4" s="118"/>
      <c r="AF4" s="118"/>
      <c r="AG4" s="118"/>
      <c r="AH4" s="118"/>
      <c r="AI4" s="118"/>
      <c r="AJ4" s="118"/>
      <c r="AK4" s="118"/>
    </row>
    <row r="5" spans="1:37" ht="15" customHeight="1" x14ac:dyDescent="0.2">
      <c r="A5" s="87"/>
      <c r="B5" s="88"/>
      <c r="C5" s="121"/>
      <c r="D5" s="122" t="s">
        <v>89</v>
      </c>
      <c r="E5" s="123"/>
      <c r="F5" s="124">
        <v>3097.37</v>
      </c>
      <c r="G5" s="125" t="s">
        <v>55</v>
      </c>
      <c r="H5" s="121"/>
      <c r="I5" s="126" t="s">
        <v>92</v>
      </c>
      <c r="J5" s="127"/>
      <c r="K5" s="128">
        <v>1019</v>
      </c>
      <c r="L5" s="129"/>
      <c r="M5" s="130"/>
      <c r="N5" s="130"/>
      <c r="O5" s="130"/>
      <c r="Z5" s="131"/>
      <c r="AA5" s="131"/>
      <c r="AB5" s="131"/>
      <c r="AC5" s="131"/>
      <c r="AD5" s="131"/>
      <c r="AE5" s="131"/>
      <c r="AF5" s="131"/>
      <c r="AG5" s="131"/>
      <c r="AH5" s="131"/>
      <c r="AI5" s="131"/>
      <c r="AJ5" s="131"/>
      <c r="AK5" s="131"/>
    </row>
    <row r="6" spans="1:37" s="139" customFormat="1" ht="15" customHeight="1" x14ac:dyDescent="0.2">
      <c r="A6" s="89" t="s">
        <v>14</v>
      </c>
      <c r="B6" s="90">
        <f>SUM(B7:B9)</f>
        <v>7908.5</v>
      </c>
      <c r="C6" s="109"/>
      <c r="D6" s="134" t="s">
        <v>81</v>
      </c>
      <c r="E6" s="135"/>
      <c r="F6" s="135">
        <v>130</v>
      </c>
      <c r="G6" s="125" t="s">
        <v>55</v>
      </c>
      <c r="H6" s="121"/>
      <c r="I6" s="136"/>
      <c r="J6" s="137"/>
      <c r="K6" s="138"/>
      <c r="L6" s="129"/>
      <c r="M6" s="115"/>
      <c r="N6" s="115"/>
      <c r="O6" s="115"/>
      <c r="Z6" s="118"/>
      <c r="AA6" s="118"/>
      <c r="AB6" s="118"/>
      <c r="AC6" s="118"/>
      <c r="AD6" s="118"/>
      <c r="AE6" s="118"/>
      <c r="AF6" s="118"/>
      <c r="AG6" s="118"/>
      <c r="AH6" s="118"/>
      <c r="AI6" s="118"/>
      <c r="AJ6" s="118"/>
      <c r="AK6" s="118"/>
    </row>
    <row r="7" spans="1:37" ht="15" customHeight="1" x14ac:dyDescent="0.2">
      <c r="A7" s="91" t="s">
        <v>15</v>
      </c>
      <c r="B7" s="92">
        <f>SUM(K4:K39)</f>
        <v>7633</v>
      </c>
      <c r="C7" s="121"/>
      <c r="D7" s="134" t="s">
        <v>90</v>
      </c>
      <c r="E7" s="123"/>
      <c r="F7" s="123">
        <v>855.58</v>
      </c>
      <c r="G7" s="125" t="s">
        <v>55</v>
      </c>
      <c r="H7" s="121"/>
      <c r="I7" s="136" t="s">
        <v>93</v>
      </c>
      <c r="J7" s="137"/>
      <c r="K7" s="128">
        <v>1019</v>
      </c>
      <c r="L7" s="140"/>
      <c r="M7" s="130"/>
      <c r="N7" s="130"/>
      <c r="O7" s="130"/>
      <c r="Z7" s="131"/>
      <c r="AA7" s="131"/>
      <c r="AB7" s="131"/>
      <c r="AC7" s="131"/>
      <c r="AD7" s="131"/>
      <c r="AE7" s="131"/>
      <c r="AF7" s="131"/>
      <c r="AG7" s="131"/>
      <c r="AH7" s="131"/>
      <c r="AI7" s="131"/>
      <c r="AJ7" s="131"/>
      <c r="AK7" s="131"/>
    </row>
    <row r="8" spans="1:37" ht="15" customHeight="1" x14ac:dyDescent="0.2">
      <c r="A8" s="93" t="s">
        <v>82</v>
      </c>
      <c r="B8" s="94">
        <v>0</v>
      </c>
      <c r="C8" s="121"/>
      <c r="D8" s="134" t="s">
        <v>91</v>
      </c>
      <c r="E8" s="124"/>
      <c r="F8" s="124">
        <v>47.05</v>
      </c>
      <c r="G8" s="125" t="s">
        <v>55</v>
      </c>
      <c r="H8" s="121"/>
      <c r="I8" s="136"/>
      <c r="J8" s="138"/>
      <c r="K8" s="141"/>
      <c r="L8" s="140"/>
      <c r="M8" s="130"/>
      <c r="N8" s="130"/>
      <c r="O8" s="130"/>
      <c r="Z8" s="131"/>
      <c r="AA8" s="131"/>
      <c r="AB8" s="131"/>
      <c r="AC8" s="131"/>
      <c r="AD8" s="131"/>
      <c r="AE8" s="131"/>
      <c r="AF8" s="131"/>
      <c r="AG8" s="131"/>
      <c r="AH8" s="131"/>
      <c r="AI8" s="131"/>
      <c r="AJ8" s="131"/>
      <c r="AK8" s="131"/>
    </row>
    <row r="9" spans="1:37" ht="15" customHeight="1" x14ac:dyDescent="0.2">
      <c r="A9" s="95" t="s">
        <v>84</v>
      </c>
      <c r="B9" s="94">
        <f>Aug!E40</f>
        <v>275.5</v>
      </c>
      <c r="C9" s="121"/>
      <c r="D9" s="134"/>
      <c r="E9" s="142"/>
      <c r="F9" s="142"/>
      <c r="G9" s="143"/>
      <c r="H9" s="121"/>
      <c r="I9" s="134" t="s">
        <v>94</v>
      </c>
      <c r="J9" s="141"/>
      <c r="K9" s="128">
        <v>1019</v>
      </c>
      <c r="L9" s="144"/>
      <c r="M9" s="130"/>
      <c r="N9" s="130"/>
      <c r="O9" s="130"/>
      <c r="Z9" s="131"/>
      <c r="AA9" s="131"/>
      <c r="AB9" s="131"/>
      <c r="AC9" s="131"/>
      <c r="AD9" s="131"/>
      <c r="AE9" s="131"/>
      <c r="AF9" s="131"/>
      <c r="AG9" s="131"/>
      <c r="AH9" s="131"/>
      <c r="AI9" s="131"/>
      <c r="AJ9" s="131"/>
      <c r="AK9" s="131"/>
    </row>
    <row r="10" spans="1:37" ht="15" customHeight="1" x14ac:dyDescent="0.2">
      <c r="A10" s="87"/>
      <c r="B10" s="88"/>
      <c r="C10" s="121"/>
      <c r="D10" s="122"/>
      <c r="E10" s="123"/>
      <c r="F10" s="124"/>
      <c r="G10" s="125"/>
      <c r="H10" s="121"/>
      <c r="I10" s="134"/>
      <c r="J10" s="141"/>
      <c r="K10" s="141"/>
      <c r="L10" s="144"/>
      <c r="M10" s="130"/>
      <c r="N10" s="130"/>
      <c r="O10" s="130"/>
      <c r="Z10" s="131"/>
      <c r="AA10" s="131"/>
      <c r="AB10" s="131"/>
      <c r="AC10" s="131"/>
      <c r="AD10" s="131"/>
      <c r="AE10" s="131"/>
      <c r="AF10" s="131"/>
      <c r="AG10" s="131"/>
      <c r="AH10" s="131"/>
      <c r="AI10" s="131"/>
      <c r="AJ10" s="131"/>
      <c r="AK10" s="131"/>
    </row>
    <row r="11" spans="1:37" s="139" customFormat="1" ht="15" customHeight="1" x14ac:dyDescent="0.2">
      <c r="A11" s="89" t="s">
        <v>17</v>
      </c>
      <c r="B11" s="90">
        <f>SUM(B12:B30)</f>
        <v>7177.66</v>
      </c>
      <c r="C11" s="109"/>
      <c r="D11" s="134"/>
      <c r="E11" s="135"/>
      <c r="F11" s="135"/>
      <c r="G11" s="125"/>
      <c r="H11" s="121"/>
      <c r="I11" s="136" t="s">
        <v>95</v>
      </c>
      <c r="J11" s="138"/>
      <c r="K11" s="128">
        <v>2038</v>
      </c>
      <c r="L11" s="140"/>
      <c r="M11" s="115"/>
      <c r="N11" s="115"/>
      <c r="O11" s="115"/>
      <c r="Z11" s="118"/>
      <c r="AA11" s="118"/>
      <c r="AB11" s="118"/>
      <c r="AC11" s="118"/>
      <c r="AD11" s="118"/>
      <c r="AE11" s="118"/>
      <c r="AF11" s="118"/>
      <c r="AG11" s="118"/>
      <c r="AH11" s="118"/>
      <c r="AI11" s="118"/>
      <c r="AJ11" s="118"/>
      <c r="AK11" s="118"/>
    </row>
    <row r="12" spans="1:37" ht="15" customHeight="1" x14ac:dyDescent="0.2">
      <c r="A12" s="95" t="s">
        <v>55</v>
      </c>
      <c r="B12" s="92">
        <f>SUMIF(G4:G39,"Personal",F4:F39)</f>
        <v>4130</v>
      </c>
      <c r="C12" s="121"/>
      <c r="D12" s="134"/>
      <c r="E12" s="142"/>
      <c r="F12" s="142"/>
      <c r="G12" s="143"/>
      <c r="H12" s="121"/>
      <c r="I12" s="134"/>
      <c r="J12" s="141"/>
      <c r="K12" s="141"/>
      <c r="L12" s="140"/>
      <c r="M12" s="130"/>
      <c r="N12" s="130"/>
      <c r="O12" s="130"/>
      <c r="Z12" s="131"/>
      <c r="AA12" s="131"/>
      <c r="AB12" s="131"/>
      <c r="AC12" s="131"/>
      <c r="AD12" s="131"/>
      <c r="AE12" s="131"/>
      <c r="AF12" s="131"/>
      <c r="AG12" s="131"/>
      <c r="AH12" s="131"/>
      <c r="AI12" s="131"/>
      <c r="AJ12" s="131"/>
      <c r="AK12" s="131"/>
    </row>
    <row r="13" spans="1:37" ht="15" customHeight="1" x14ac:dyDescent="0.2">
      <c r="A13" s="95" t="s">
        <v>54</v>
      </c>
      <c r="B13" s="92">
        <f>SUMIF(G4:G39,"Freelancer",F4:F39)</f>
        <v>0</v>
      </c>
      <c r="C13" s="121"/>
      <c r="D13" s="134" t="s">
        <v>77</v>
      </c>
      <c r="E13" s="142"/>
      <c r="F13" s="142">
        <v>65</v>
      </c>
      <c r="G13" s="143" t="s">
        <v>56</v>
      </c>
      <c r="H13" s="121"/>
      <c r="I13" s="134" t="s">
        <v>96</v>
      </c>
      <c r="J13" s="141"/>
      <c r="K13" s="128">
        <v>2038</v>
      </c>
      <c r="L13" s="140"/>
      <c r="M13" s="130"/>
      <c r="N13" s="130"/>
      <c r="O13" s="130"/>
      <c r="Z13" s="131"/>
      <c r="AA13" s="131"/>
      <c r="AB13" s="131"/>
      <c r="AC13" s="131"/>
      <c r="AD13" s="131"/>
      <c r="AE13" s="131"/>
      <c r="AF13" s="131"/>
      <c r="AG13" s="131"/>
      <c r="AH13" s="131"/>
      <c r="AI13" s="131"/>
      <c r="AJ13" s="131"/>
      <c r="AK13" s="131"/>
    </row>
    <row r="14" spans="1:37" ht="15" customHeight="1" x14ac:dyDescent="0.2">
      <c r="A14" s="95" t="s">
        <v>56</v>
      </c>
      <c r="B14" s="92">
        <f>SUMIF(G4:G39,"Raumkosten (Nettomiete)",F4:F39)</f>
        <v>65</v>
      </c>
      <c r="C14" s="121"/>
      <c r="D14" s="134" t="s">
        <v>53</v>
      </c>
      <c r="E14" s="142">
        <v>9.5</v>
      </c>
      <c r="F14" s="142">
        <v>50</v>
      </c>
      <c r="G14" s="143" t="s">
        <v>53</v>
      </c>
      <c r="H14" s="121"/>
      <c r="I14" s="134"/>
      <c r="J14" s="141"/>
      <c r="K14" s="141"/>
      <c r="L14" s="140"/>
      <c r="M14" s="130"/>
      <c r="N14" s="130"/>
      <c r="O14" s="130"/>
      <c r="Z14" s="131"/>
      <c r="AA14" s="131"/>
      <c r="AB14" s="131"/>
      <c r="AC14" s="131"/>
      <c r="AD14" s="131"/>
      <c r="AE14" s="131"/>
      <c r="AF14" s="131"/>
      <c r="AG14" s="131"/>
      <c r="AH14" s="131"/>
      <c r="AI14" s="131"/>
      <c r="AJ14" s="131"/>
      <c r="AK14" s="131"/>
    </row>
    <row r="15" spans="1:37" ht="15" customHeight="1" x14ac:dyDescent="0.2">
      <c r="A15" s="95" t="s">
        <v>53</v>
      </c>
      <c r="B15" s="92">
        <f>SUMIF(G4:G39,"Nebenkosten Raum",F4:F39)</f>
        <v>50</v>
      </c>
      <c r="C15" s="121"/>
      <c r="D15" s="134" t="s">
        <v>52</v>
      </c>
      <c r="E15" s="142">
        <v>19</v>
      </c>
      <c r="F15" s="142">
        <v>119</v>
      </c>
      <c r="G15" s="143" t="s">
        <v>52</v>
      </c>
      <c r="H15" s="121"/>
      <c r="I15" s="134" t="s">
        <v>99</v>
      </c>
      <c r="J15" s="141"/>
      <c r="K15" s="128">
        <v>500</v>
      </c>
      <c r="L15" s="140"/>
      <c r="M15" s="130"/>
      <c r="N15" s="130"/>
      <c r="O15" s="130"/>
      <c r="Z15" s="131"/>
      <c r="AA15" s="131"/>
      <c r="AB15" s="131"/>
      <c r="AC15" s="131"/>
      <c r="AD15" s="131"/>
      <c r="AE15" s="131"/>
      <c r="AF15" s="131"/>
      <c r="AG15" s="131"/>
      <c r="AH15" s="131"/>
      <c r="AI15" s="131"/>
      <c r="AJ15" s="131"/>
      <c r="AK15" s="131"/>
    </row>
    <row r="16" spans="1:37" ht="15" customHeight="1" x14ac:dyDescent="0.2">
      <c r="A16" s="95" t="s">
        <v>52</v>
      </c>
      <c r="B16" s="92">
        <f>SUMIF(G4:G39,"Wareneinkauf",F4:F39)</f>
        <v>119</v>
      </c>
      <c r="C16" s="121"/>
      <c r="D16" s="134" t="s">
        <v>75</v>
      </c>
      <c r="E16" s="142">
        <v>19</v>
      </c>
      <c r="F16" s="142">
        <v>119</v>
      </c>
      <c r="G16" s="143" t="s">
        <v>75</v>
      </c>
      <c r="H16" s="121"/>
      <c r="I16" s="134"/>
      <c r="J16" s="145"/>
      <c r="K16" s="141"/>
      <c r="L16" s="140"/>
      <c r="M16" s="130"/>
      <c r="N16" s="130"/>
      <c r="O16" s="130"/>
      <c r="Z16" s="131"/>
      <c r="AA16" s="131"/>
      <c r="AB16" s="131"/>
      <c r="AC16" s="131"/>
      <c r="AD16" s="131"/>
      <c r="AE16" s="131"/>
      <c r="AF16" s="131"/>
      <c r="AG16" s="131"/>
      <c r="AH16" s="131"/>
      <c r="AI16" s="131"/>
      <c r="AJ16" s="131"/>
      <c r="AK16" s="131"/>
    </row>
    <row r="17" spans="1:37" ht="15" customHeight="1" x14ac:dyDescent="0.2">
      <c r="A17" s="95" t="s">
        <v>75</v>
      </c>
      <c r="B17" s="92">
        <f>SUMIF(G4:G39,"Weiterbildung",F4:F39)</f>
        <v>119</v>
      </c>
      <c r="C17" s="121"/>
      <c r="D17" s="134" t="s">
        <v>78</v>
      </c>
      <c r="E17" s="142">
        <v>19</v>
      </c>
      <c r="F17" s="142">
        <v>119</v>
      </c>
      <c r="G17" s="143" t="s">
        <v>57</v>
      </c>
      <c r="H17" s="121"/>
      <c r="I17" s="134"/>
      <c r="J17" s="145"/>
      <c r="K17" s="141"/>
      <c r="L17" s="140"/>
      <c r="M17" s="130"/>
      <c r="N17" s="130"/>
      <c r="O17" s="130"/>
      <c r="Z17" s="131"/>
      <c r="AA17" s="131"/>
      <c r="AB17" s="131"/>
      <c r="AC17" s="131"/>
      <c r="AD17" s="131"/>
      <c r="AE17" s="131"/>
      <c r="AF17" s="131"/>
      <c r="AG17" s="131"/>
      <c r="AH17" s="131"/>
      <c r="AI17" s="131"/>
      <c r="AJ17" s="131"/>
      <c r="AK17" s="131"/>
    </row>
    <row r="18" spans="1:37" ht="15" customHeight="1" x14ac:dyDescent="0.2">
      <c r="A18" s="95" t="s">
        <v>57</v>
      </c>
      <c r="B18" s="92">
        <f>SUMIF(G4:G39,"Versicherungen / Beiträge / Gebühren",F4:F39)</f>
        <v>119</v>
      </c>
      <c r="C18" s="121"/>
      <c r="D18" s="134" t="s">
        <v>58</v>
      </c>
      <c r="E18" s="142">
        <v>19</v>
      </c>
      <c r="F18" s="142">
        <v>119</v>
      </c>
      <c r="G18" s="143" t="s">
        <v>58</v>
      </c>
      <c r="H18" s="121"/>
      <c r="I18" s="134"/>
      <c r="J18" s="145"/>
      <c r="K18" s="141"/>
      <c r="L18" s="140"/>
      <c r="M18" s="130"/>
      <c r="N18" s="130"/>
      <c r="O18" s="130"/>
      <c r="Z18" s="131"/>
      <c r="AA18" s="131"/>
      <c r="AB18" s="131"/>
      <c r="AC18" s="131"/>
      <c r="AD18" s="131"/>
      <c r="AE18" s="131"/>
      <c r="AF18" s="131"/>
      <c r="AG18" s="131"/>
      <c r="AH18" s="131"/>
      <c r="AI18" s="131"/>
      <c r="AJ18" s="131"/>
      <c r="AK18" s="131"/>
    </row>
    <row r="19" spans="1:37" ht="15" customHeight="1" x14ac:dyDescent="0.2">
      <c r="A19" s="95" t="s">
        <v>58</v>
      </c>
      <c r="B19" s="92">
        <f>SUMIF(G4:G39,"Bürokosten",F4:F39)</f>
        <v>119</v>
      </c>
      <c r="C19" s="121"/>
      <c r="D19" s="134" t="s">
        <v>47</v>
      </c>
      <c r="E19" s="142">
        <v>38</v>
      </c>
      <c r="F19" s="142">
        <v>238</v>
      </c>
      <c r="G19" s="143" t="s">
        <v>47</v>
      </c>
      <c r="H19" s="121"/>
      <c r="I19" s="136"/>
      <c r="J19" s="137"/>
      <c r="K19" s="138"/>
      <c r="L19" s="140"/>
      <c r="M19" s="130"/>
      <c r="N19" s="130"/>
      <c r="O19" s="130"/>
      <c r="Z19" s="131"/>
      <c r="AA19" s="131"/>
      <c r="AB19" s="131"/>
      <c r="AC19" s="131"/>
      <c r="AD19" s="131"/>
      <c r="AE19" s="131"/>
      <c r="AF19" s="131"/>
      <c r="AG19" s="131"/>
      <c r="AH19" s="131"/>
      <c r="AI19" s="131"/>
      <c r="AJ19" s="131"/>
      <c r="AK19" s="131"/>
    </row>
    <row r="20" spans="1:37" ht="15" customHeight="1" x14ac:dyDescent="0.2">
      <c r="A20" s="95" t="s">
        <v>47</v>
      </c>
      <c r="B20" s="92">
        <f>SUMIF(G4:G39,"Software",F4:F39)</f>
        <v>238</v>
      </c>
      <c r="C20" s="121"/>
      <c r="D20" s="134" t="s">
        <v>48</v>
      </c>
      <c r="E20" s="142">
        <v>95</v>
      </c>
      <c r="F20" s="142">
        <v>500</v>
      </c>
      <c r="G20" s="143" t="s">
        <v>48</v>
      </c>
      <c r="H20" s="121"/>
      <c r="I20" s="136"/>
      <c r="J20" s="137"/>
      <c r="K20" s="138"/>
      <c r="L20" s="140"/>
      <c r="M20" s="130"/>
      <c r="N20" s="130"/>
      <c r="O20" s="130"/>
      <c r="Z20" s="131"/>
      <c r="AA20" s="131"/>
      <c r="AB20" s="131"/>
      <c r="AC20" s="131"/>
      <c r="AD20" s="131"/>
      <c r="AE20" s="131"/>
      <c r="AF20" s="131"/>
      <c r="AG20" s="131"/>
      <c r="AH20" s="131"/>
      <c r="AI20" s="131"/>
      <c r="AJ20" s="131"/>
      <c r="AK20" s="131"/>
    </row>
    <row r="21" spans="1:37" ht="15" customHeight="1" x14ac:dyDescent="0.2">
      <c r="A21" s="96" t="s">
        <v>48</v>
      </c>
      <c r="B21" s="97">
        <f>SUMIF(G4:G39,"Werbung/Vertrieb",F4:F39)</f>
        <v>500</v>
      </c>
      <c r="C21" s="121"/>
      <c r="D21" s="134" t="s">
        <v>79</v>
      </c>
      <c r="E21" s="142">
        <v>57</v>
      </c>
      <c r="F21" s="142">
        <v>300</v>
      </c>
      <c r="G21" s="143" t="s">
        <v>50</v>
      </c>
      <c r="H21" s="121"/>
      <c r="I21" s="136"/>
      <c r="J21" s="137"/>
      <c r="K21" s="138"/>
      <c r="L21" s="140"/>
      <c r="M21" s="130"/>
      <c r="N21" s="130"/>
      <c r="O21" s="130"/>
      <c r="Z21" s="131"/>
      <c r="AA21" s="131"/>
      <c r="AB21" s="131"/>
      <c r="AC21" s="131"/>
      <c r="AD21" s="131"/>
      <c r="AE21" s="131"/>
      <c r="AF21" s="131"/>
      <c r="AG21" s="131"/>
      <c r="AH21" s="131"/>
      <c r="AI21" s="131"/>
      <c r="AJ21" s="131"/>
      <c r="AK21" s="131"/>
    </row>
    <row r="22" spans="1:37" ht="15" customHeight="1" x14ac:dyDescent="0.2">
      <c r="A22" s="96" t="s">
        <v>49</v>
      </c>
      <c r="B22" s="97">
        <f>SUMIF(G4:G39,"Buchführung, Rechts- und Beratungskosten",F4:F39)</f>
        <v>0</v>
      </c>
      <c r="C22" s="121"/>
      <c r="D22" s="134" t="s">
        <v>80</v>
      </c>
      <c r="E22" s="142">
        <v>0</v>
      </c>
      <c r="F22" s="142">
        <v>200</v>
      </c>
      <c r="G22" s="143" t="s">
        <v>33</v>
      </c>
      <c r="H22" s="121"/>
      <c r="I22" s="136"/>
      <c r="J22" s="137"/>
      <c r="K22" s="138"/>
      <c r="L22" s="140"/>
      <c r="M22" s="130"/>
      <c r="N22" s="130"/>
      <c r="O22" s="130"/>
      <c r="Z22" s="131"/>
      <c r="AA22" s="131"/>
      <c r="AB22" s="131"/>
      <c r="AC22" s="131"/>
      <c r="AD22" s="131"/>
      <c r="AE22" s="131"/>
      <c r="AF22" s="131"/>
      <c r="AG22" s="131"/>
      <c r="AH22" s="131"/>
      <c r="AI22" s="131"/>
      <c r="AJ22" s="131"/>
      <c r="AK22" s="131"/>
    </row>
    <row r="23" spans="1:37" ht="15" customHeight="1" x14ac:dyDescent="0.2">
      <c r="A23" s="96" t="s">
        <v>50</v>
      </c>
      <c r="B23" s="97">
        <f>SUMIF(G4:G39,"Übernachtung  / Reisekosten",F4:F39)</f>
        <v>300</v>
      </c>
      <c r="C23" s="121"/>
      <c r="D23" s="147"/>
      <c r="E23" s="142"/>
      <c r="F23" s="142"/>
      <c r="G23" s="143"/>
      <c r="H23" s="121"/>
      <c r="I23" s="136"/>
      <c r="J23" s="137"/>
      <c r="K23" s="138"/>
      <c r="L23" s="140"/>
      <c r="M23" s="130"/>
      <c r="N23" s="130"/>
      <c r="O23" s="130"/>
      <c r="Z23" s="131"/>
      <c r="AA23" s="131"/>
      <c r="AB23" s="131"/>
      <c r="AC23" s="131"/>
      <c r="AD23" s="131"/>
      <c r="AE23" s="131"/>
      <c r="AF23" s="131"/>
      <c r="AG23" s="131"/>
      <c r="AH23" s="131"/>
      <c r="AI23" s="131"/>
      <c r="AJ23" s="131"/>
      <c r="AK23" s="131"/>
    </row>
    <row r="24" spans="1:37" ht="15" customHeight="1" x14ac:dyDescent="0.2">
      <c r="A24" s="96" t="s">
        <v>28</v>
      </c>
      <c r="B24" s="97">
        <f>SUMIF(G4:G39,"Kraftfahrzeugkosten",F4:F39)</f>
        <v>0</v>
      </c>
      <c r="C24" s="121"/>
      <c r="D24" s="147"/>
      <c r="E24" s="142"/>
      <c r="F24" s="142"/>
      <c r="G24" s="143"/>
      <c r="H24" s="121"/>
      <c r="I24" s="136"/>
      <c r="J24" s="148"/>
      <c r="K24" s="138"/>
      <c r="L24" s="140"/>
      <c r="M24" s="130"/>
      <c r="N24" s="130"/>
      <c r="O24" s="130"/>
      <c r="Z24" s="131"/>
      <c r="AA24" s="131"/>
      <c r="AB24" s="131"/>
      <c r="AC24" s="131"/>
      <c r="AD24" s="131"/>
      <c r="AE24" s="131"/>
      <c r="AF24" s="131"/>
      <c r="AG24" s="131"/>
      <c r="AH24" s="131"/>
      <c r="AI24" s="131"/>
      <c r="AJ24" s="131"/>
      <c r="AK24" s="131"/>
    </row>
    <row r="25" spans="1:37" ht="15" customHeight="1" x14ac:dyDescent="0.2">
      <c r="A25" s="96" t="s">
        <v>51</v>
      </c>
      <c r="B25" s="97">
        <f>SUMIF(G4:G39,"Sonstige Kosten",F4:F39)</f>
        <v>0</v>
      </c>
      <c r="C25" s="121"/>
      <c r="D25" s="134"/>
      <c r="E25" s="142"/>
      <c r="F25" s="142"/>
      <c r="G25" s="143"/>
      <c r="H25" s="121"/>
      <c r="I25" s="136"/>
      <c r="J25" s="148"/>
      <c r="K25" s="138"/>
      <c r="L25" s="140"/>
      <c r="M25" s="130"/>
      <c r="N25" s="130"/>
      <c r="O25" s="130"/>
      <c r="Z25" s="131"/>
      <c r="AA25" s="131"/>
      <c r="AB25" s="131"/>
      <c r="AC25" s="131"/>
      <c r="AD25" s="131"/>
      <c r="AE25" s="131"/>
      <c r="AF25" s="131"/>
      <c r="AG25" s="131"/>
      <c r="AH25" s="131"/>
      <c r="AI25" s="131"/>
      <c r="AJ25" s="131"/>
      <c r="AK25" s="131"/>
    </row>
    <row r="26" spans="1:37" ht="15" customHeight="1" x14ac:dyDescent="0.2">
      <c r="A26" s="96" t="s">
        <v>30</v>
      </c>
      <c r="B26" s="97">
        <f>SUMIF(G4:G39,"Zinsen für Kredite",F4:F39)</f>
        <v>0</v>
      </c>
      <c r="C26" s="121"/>
      <c r="D26" s="134"/>
      <c r="E26" s="142"/>
      <c r="F26" s="141"/>
      <c r="G26" s="143"/>
      <c r="H26" s="121"/>
      <c r="I26" s="136"/>
      <c r="J26" s="148"/>
      <c r="K26" s="138"/>
      <c r="L26" s="140"/>
      <c r="M26" s="130"/>
      <c r="N26" s="130"/>
      <c r="O26" s="130"/>
      <c r="Z26" s="131"/>
      <c r="AA26" s="131"/>
      <c r="AB26" s="131"/>
      <c r="AC26" s="131"/>
      <c r="AD26" s="131"/>
      <c r="AE26" s="131"/>
      <c r="AF26" s="131"/>
      <c r="AG26" s="131"/>
      <c r="AH26" s="131"/>
      <c r="AI26" s="131"/>
      <c r="AJ26" s="131"/>
      <c r="AK26" s="131"/>
    </row>
    <row r="27" spans="1:37" ht="15" customHeight="1" x14ac:dyDescent="0.2">
      <c r="A27" s="96" t="s">
        <v>31</v>
      </c>
      <c r="B27" s="97">
        <f>SUMIF(G4:G39,"Tilgung von Krediten ",F4:F39)</f>
        <v>0</v>
      </c>
      <c r="C27" s="121"/>
      <c r="D27" s="134"/>
      <c r="E27" s="142"/>
      <c r="F27" s="141"/>
      <c r="G27" s="143"/>
      <c r="H27" s="121"/>
      <c r="I27" s="136"/>
      <c r="J27" s="148"/>
      <c r="K27" s="138"/>
      <c r="L27" s="140"/>
      <c r="M27" s="130"/>
      <c r="N27" s="130"/>
      <c r="O27" s="130"/>
      <c r="Z27" s="131"/>
      <c r="AA27" s="131"/>
      <c r="AB27" s="131"/>
      <c r="AC27" s="131"/>
      <c r="AD27" s="131"/>
      <c r="AE27" s="131"/>
      <c r="AF27" s="131"/>
      <c r="AG27" s="131"/>
      <c r="AH27" s="131"/>
      <c r="AI27" s="131"/>
      <c r="AJ27" s="131"/>
      <c r="AK27" s="131"/>
    </row>
    <row r="28" spans="1:37" ht="15" customHeight="1" x14ac:dyDescent="0.2">
      <c r="A28" s="96" t="s">
        <v>32</v>
      </c>
      <c r="B28" s="97">
        <f>SUMIF(G4:G39,"Abschreibungen",F4:F39)</f>
        <v>0</v>
      </c>
      <c r="C28" s="121"/>
      <c r="D28" s="134"/>
      <c r="E28" s="142"/>
      <c r="F28" s="141"/>
      <c r="G28" s="143"/>
      <c r="H28" s="121"/>
      <c r="I28" s="136"/>
      <c r="J28" s="148"/>
      <c r="K28" s="138"/>
      <c r="L28" s="140"/>
      <c r="M28" s="130"/>
      <c r="N28" s="130"/>
      <c r="O28" s="130"/>
      <c r="Z28" s="131"/>
      <c r="AA28" s="131"/>
      <c r="AB28" s="131"/>
      <c r="AC28" s="131"/>
      <c r="AD28" s="131"/>
      <c r="AE28" s="131"/>
      <c r="AF28" s="131"/>
      <c r="AG28" s="131"/>
      <c r="AH28" s="131"/>
      <c r="AI28" s="131"/>
      <c r="AJ28" s="131"/>
      <c r="AK28" s="131"/>
    </row>
    <row r="29" spans="1:37" ht="15" customHeight="1" x14ac:dyDescent="0.2">
      <c r="A29" s="96" t="s">
        <v>33</v>
      </c>
      <c r="B29" s="97">
        <f>SUMIF(G4:G39,"Ertragssteuern (Gewerbesteuer)",F4:F39)</f>
        <v>200</v>
      </c>
      <c r="C29" s="121"/>
      <c r="D29" s="134"/>
      <c r="E29" s="142"/>
      <c r="F29" s="141"/>
      <c r="G29" s="143"/>
      <c r="H29" s="121"/>
      <c r="I29" s="136"/>
      <c r="J29" s="148"/>
      <c r="K29" s="138"/>
      <c r="L29" s="140"/>
      <c r="M29" s="130"/>
      <c r="N29" s="130"/>
      <c r="O29" s="130"/>
      <c r="Z29" s="131"/>
      <c r="AA29" s="131"/>
      <c r="AB29" s="131"/>
      <c r="AC29" s="131"/>
      <c r="AD29" s="131"/>
      <c r="AE29" s="131"/>
      <c r="AF29" s="131"/>
      <c r="AG29" s="131"/>
      <c r="AH29" s="131"/>
      <c r="AI29" s="131"/>
      <c r="AJ29" s="131"/>
      <c r="AK29" s="131"/>
    </row>
    <row r="30" spans="1:37" ht="15" customHeight="1" thickBot="1" x14ac:dyDescent="0.25">
      <c r="A30" s="98" t="s">
        <v>85</v>
      </c>
      <c r="B30" s="99">
        <f>(ROUNDDOWN(Aug!B7/1.19,0))*0.19</f>
        <v>1218.6600000000001</v>
      </c>
      <c r="C30" s="121"/>
      <c r="D30" s="134"/>
      <c r="E30" s="142"/>
      <c r="F30" s="141"/>
      <c r="G30" s="143"/>
      <c r="H30" s="121"/>
      <c r="I30" s="136"/>
      <c r="J30" s="148"/>
      <c r="K30" s="124"/>
      <c r="L30" s="136"/>
      <c r="M30" s="130"/>
      <c r="N30" s="130"/>
      <c r="O30" s="130"/>
      <c r="Z30" s="131"/>
      <c r="AA30" s="131"/>
      <c r="AB30" s="131"/>
      <c r="AC30" s="131"/>
      <c r="AD30" s="131"/>
      <c r="AE30" s="131"/>
      <c r="AF30" s="131"/>
      <c r="AG30" s="131"/>
      <c r="AH30" s="131"/>
      <c r="AI30" s="131"/>
      <c r="AJ30" s="131"/>
      <c r="AK30" s="131"/>
    </row>
    <row r="31" spans="1:37" ht="15" customHeight="1" x14ac:dyDescent="0.2">
      <c r="A31" s="87"/>
      <c r="B31" s="88"/>
      <c r="C31" s="121"/>
      <c r="D31" s="134"/>
      <c r="E31" s="142"/>
      <c r="F31" s="141"/>
      <c r="G31" s="143"/>
      <c r="H31" s="121"/>
      <c r="I31" s="136"/>
      <c r="J31" s="148"/>
      <c r="K31" s="124"/>
      <c r="L31" s="136"/>
      <c r="M31" s="130"/>
      <c r="Z31" s="131"/>
      <c r="AA31" s="131"/>
      <c r="AB31" s="131"/>
      <c r="AC31" s="131"/>
      <c r="AD31" s="131"/>
      <c r="AE31" s="131"/>
      <c r="AF31" s="131"/>
      <c r="AG31" s="131"/>
      <c r="AH31" s="131"/>
      <c r="AI31" s="131"/>
      <c r="AJ31" s="131"/>
      <c r="AK31" s="131"/>
    </row>
    <row r="32" spans="1:37" ht="15" customHeight="1" x14ac:dyDescent="0.2">
      <c r="A32" s="100" t="s">
        <v>35</v>
      </c>
      <c r="B32" s="101">
        <f>B6-B11</f>
        <v>730.84000000000015</v>
      </c>
      <c r="C32" s="109"/>
      <c r="D32" s="134"/>
      <c r="E32" s="142"/>
      <c r="F32" s="141"/>
      <c r="G32" s="143"/>
      <c r="H32" s="121"/>
      <c r="I32" s="136"/>
      <c r="J32" s="148"/>
      <c r="K32" s="124"/>
      <c r="L32" s="136"/>
      <c r="M32" s="115"/>
      <c r="Z32" s="118"/>
      <c r="AA32" s="118"/>
      <c r="AB32" s="118"/>
      <c r="AC32" s="118"/>
      <c r="AD32" s="118"/>
      <c r="AE32" s="118"/>
      <c r="AF32" s="118"/>
      <c r="AG32" s="118"/>
      <c r="AH32" s="118"/>
      <c r="AI32" s="118"/>
      <c r="AJ32" s="118"/>
      <c r="AK32" s="118"/>
    </row>
    <row r="33" spans="1:37" ht="15" customHeight="1" x14ac:dyDescent="0.2">
      <c r="A33" s="87"/>
      <c r="B33" s="88"/>
      <c r="C33" s="121"/>
      <c r="D33" s="134"/>
      <c r="E33" s="142"/>
      <c r="F33" s="141"/>
      <c r="G33" s="143"/>
      <c r="H33" s="121"/>
      <c r="I33" s="136"/>
      <c r="J33" s="148"/>
      <c r="K33" s="124"/>
      <c r="L33" s="136"/>
      <c r="M33" s="130"/>
      <c r="Z33" s="131"/>
      <c r="AA33" s="131"/>
      <c r="AB33" s="131"/>
      <c r="AC33" s="131"/>
      <c r="AD33" s="131"/>
      <c r="AE33" s="131"/>
      <c r="AF33" s="131"/>
      <c r="AG33" s="131"/>
      <c r="AH33" s="131"/>
      <c r="AI33" s="131"/>
      <c r="AJ33" s="131"/>
      <c r="AK33" s="131"/>
    </row>
    <row r="34" spans="1:37" s="139" customFormat="1" ht="15" customHeight="1" x14ac:dyDescent="0.2">
      <c r="A34" s="89" t="s">
        <v>36</v>
      </c>
      <c r="B34" s="90">
        <f>B4+B32+B37+B38+B39</f>
        <v>16577.560000000001</v>
      </c>
      <c r="C34" s="109"/>
      <c r="D34" s="136"/>
      <c r="E34" s="124"/>
      <c r="F34" s="138"/>
      <c r="G34" s="125"/>
      <c r="H34" s="121"/>
      <c r="I34" s="136"/>
      <c r="J34" s="148"/>
      <c r="K34" s="124"/>
      <c r="L34" s="136"/>
      <c r="M34" s="115"/>
      <c r="Z34" s="118"/>
      <c r="AA34" s="118"/>
      <c r="AB34" s="118"/>
      <c r="AC34" s="118"/>
      <c r="AD34" s="118"/>
      <c r="AE34" s="118"/>
      <c r="AF34" s="118"/>
      <c r="AG34" s="118"/>
      <c r="AH34" s="118"/>
      <c r="AI34" s="118"/>
      <c r="AJ34" s="118"/>
      <c r="AK34" s="118"/>
    </row>
    <row r="35" spans="1:37" ht="15" customHeight="1" x14ac:dyDescent="0.2">
      <c r="B35" s="120"/>
      <c r="C35" s="121"/>
      <c r="D35" s="136"/>
      <c r="E35" s="124"/>
      <c r="F35" s="138"/>
      <c r="G35" s="125"/>
      <c r="H35" s="121"/>
      <c r="I35" s="136"/>
      <c r="J35" s="148"/>
      <c r="K35" s="124"/>
      <c r="L35" s="136"/>
      <c r="M35" s="130"/>
      <c r="Z35" s="131"/>
      <c r="AA35" s="131"/>
      <c r="AB35" s="131"/>
      <c r="AC35" s="131"/>
      <c r="AD35" s="131"/>
      <c r="AE35" s="131"/>
      <c r="AF35" s="131"/>
      <c r="AG35" s="131"/>
      <c r="AH35" s="131"/>
      <c r="AI35" s="131"/>
      <c r="AJ35" s="131"/>
      <c r="AK35" s="131"/>
    </row>
    <row r="36" spans="1:37" s="139" customFormat="1" ht="15" customHeight="1" x14ac:dyDescent="0.2">
      <c r="A36" s="132" t="s">
        <v>37</v>
      </c>
      <c r="B36" s="133"/>
      <c r="C36" s="109"/>
      <c r="D36" s="136"/>
      <c r="E36" s="124"/>
      <c r="F36" s="138"/>
      <c r="G36" s="125"/>
      <c r="H36" s="121"/>
      <c r="I36" s="136"/>
      <c r="J36" s="148"/>
      <c r="K36" s="124"/>
      <c r="L36" s="136"/>
      <c r="M36" s="115"/>
      <c r="Z36" s="118"/>
      <c r="AA36" s="118"/>
      <c r="AB36" s="118"/>
      <c r="AC36" s="118"/>
      <c r="AD36" s="118"/>
      <c r="AE36" s="118"/>
      <c r="AF36" s="118"/>
      <c r="AG36" s="118"/>
      <c r="AH36" s="118"/>
      <c r="AI36" s="118"/>
      <c r="AJ36" s="118"/>
      <c r="AK36" s="118"/>
    </row>
    <row r="37" spans="1:37" ht="15" customHeight="1" x14ac:dyDescent="0.2">
      <c r="A37" s="151" t="s">
        <v>38</v>
      </c>
      <c r="B37" s="152"/>
      <c r="C37" s="121"/>
      <c r="D37" s="136"/>
      <c r="E37" s="124"/>
      <c r="F37" s="138"/>
      <c r="G37" s="125"/>
      <c r="H37" s="121"/>
      <c r="I37" s="136"/>
      <c r="J37" s="148"/>
      <c r="K37" s="124"/>
      <c r="L37" s="136"/>
      <c r="M37" s="130"/>
      <c r="Z37" s="131"/>
      <c r="AA37" s="131"/>
      <c r="AB37" s="131"/>
      <c r="AC37" s="131"/>
      <c r="AD37" s="131"/>
      <c r="AE37" s="131"/>
      <c r="AF37" s="131"/>
      <c r="AG37" s="131"/>
      <c r="AH37" s="131"/>
      <c r="AI37" s="131"/>
      <c r="AJ37" s="131"/>
      <c r="AK37" s="131"/>
    </row>
    <row r="38" spans="1:37" ht="15" customHeight="1" x14ac:dyDescent="0.2">
      <c r="A38" s="146" t="s">
        <v>39</v>
      </c>
      <c r="B38" s="124"/>
      <c r="C38" s="121"/>
      <c r="D38" s="136"/>
      <c r="E38" s="124"/>
      <c r="F38" s="138"/>
      <c r="G38" s="125"/>
      <c r="H38" s="121"/>
      <c r="I38" s="136"/>
      <c r="J38" s="148"/>
      <c r="K38" s="124"/>
      <c r="L38" s="136"/>
      <c r="M38" s="130"/>
      <c r="Z38" s="131"/>
      <c r="AA38" s="131"/>
      <c r="AB38" s="131"/>
      <c r="AC38" s="131"/>
      <c r="AD38" s="131"/>
      <c r="AE38" s="131"/>
      <c r="AF38" s="131"/>
      <c r="AG38" s="131"/>
      <c r="AH38" s="131"/>
      <c r="AI38" s="131"/>
      <c r="AJ38" s="131"/>
      <c r="AK38" s="131"/>
    </row>
    <row r="39" spans="1:37" ht="15" customHeight="1" thickBot="1" x14ac:dyDescent="0.25">
      <c r="A39" s="149" t="s">
        <v>100</v>
      </c>
      <c r="B39" s="150"/>
      <c r="C39" s="121"/>
      <c r="D39" s="153"/>
      <c r="E39" s="154"/>
      <c r="F39" s="150"/>
      <c r="G39" s="155"/>
      <c r="H39" s="130"/>
      <c r="I39" s="153"/>
      <c r="J39" s="156"/>
      <c r="K39" s="150"/>
      <c r="L39" s="153"/>
      <c r="M39" s="130"/>
      <c r="Z39" s="131"/>
      <c r="AA39" s="131"/>
      <c r="AB39" s="131"/>
      <c r="AC39" s="131"/>
      <c r="AD39" s="131"/>
      <c r="AE39" s="131"/>
      <c r="AF39" s="131"/>
      <c r="AG39" s="131"/>
      <c r="AH39" s="131"/>
      <c r="AI39" s="131"/>
      <c r="AJ39" s="131"/>
      <c r="AK39" s="131"/>
    </row>
    <row r="40" spans="1:37" x14ac:dyDescent="0.2">
      <c r="D40" s="133" t="s">
        <v>74</v>
      </c>
      <c r="E40" s="133">
        <f>SUM(E4:E39)</f>
        <v>275.5</v>
      </c>
      <c r="F40" s="133">
        <f>SUM(F4:F39)</f>
        <v>5959</v>
      </c>
    </row>
  </sheetData>
  <sheetProtection sheet="1" objects="1" scenarios="1" selectLockedCells="1"/>
  <protectedRanges>
    <protectedRange algorithmName="SHA-512" hashValue="i/+B6Cqh5AyDEqjPK02kY6qu0mSjzw30gqoO6L96t2UFwIyn+ceMwovQn/wzaWjrkv00wablSTAk5l/Zp3NZ4Q==" saltValue="M2qQ7CghH4uhBg4ebwfGvQ==" spinCount="100000" sqref="C12:C17 M12:O17" name="Bereich1"/>
    <protectedRange algorithmName="SHA-512" hashValue="i/+B6Cqh5AyDEqjPK02kY6qu0mSjzw30gqoO6L96t2UFwIyn+ceMwovQn/wzaWjrkv00wablSTAk5l/Zp3NZ4Q==" saltValue="M2qQ7CghH4uhBg4ebwfGvQ==" spinCount="100000" sqref="L12:L17" name="Bereich1_1"/>
    <protectedRange algorithmName="SHA-512" hashValue="i/+B6Cqh5AyDEqjPK02kY6qu0mSjzw30gqoO6L96t2UFwIyn+ceMwovQn/wzaWjrkv00wablSTAk5l/Zp3NZ4Q==" saltValue="M2qQ7CghH4uhBg4ebwfGvQ==" spinCount="100000" sqref="E24" name="Bereich1_1_2_2_1_1"/>
    <protectedRange algorithmName="SHA-512" hashValue="i/+B6Cqh5AyDEqjPK02kY6qu0mSjzw30gqoO6L96t2UFwIyn+ceMwovQn/wzaWjrkv00wablSTAk5l/Zp3NZ4Q==" saltValue="M2qQ7CghH4uhBg4ebwfGvQ==" spinCount="100000" sqref="H12:H17" name="Bereich1_1_2_1"/>
    <protectedRange algorithmName="SHA-512" hashValue="i/+B6Cqh5AyDEqjPK02kY6qu0mSjzw30gqoO6L96t2UFwIyn+ceMwovQn/wzaWjrkv00wablSTAk5l/Zp3NZ4Q==" saltValue="M2qQ7CghH4uhBg4ebwfGvQ==" spinCount="100000" sqref="D9:F9" name="Bereich1_1_2_3_2"/>
    <protectedRange algorithmName="SHA-512" hashValue="i/+B6Cqh5AyDEqjPK02kY6qu0mSjzw30gqoO6L96t2UFwIyn+ceMwovQn/wzaWjrkv00wablSTAk5l/Zp3NZ4Q==" saltValue="M2qQ7CghH4uhBg4ebwfGvQ==" spinCount="100000" sqref="D11:F11 D6:F6" name="Bereich1_1_2_3_1_1_2"/>
    <protectedRange algorithmName="SHA-512" hashValue="i/+B6Cqh5AyDEqjPK02kY6qu0mSjzw30gqoO6L96t2UFwIyn+ceMwovQn/wzaWjrkv00wablSTAk5l/Zp3NZ4Q==" saltValue="M2qQ7CghH4uhBg4ebwfGvQ==" spinCount="100000" sqref="E12:F12" name="Bereich1_3_2"/>
    <protectedRange algorithmName="SHA-512" hashValue="i/+B6Cqh5AyDEqjPK02kY6qu0mSjzw30gqoO6L96t2UFwIyn+ceMwovQn/wzaWjrkv00wablSTAk5l/Zp3NZ4Q==" saltValue="M2qQ7CghH4uhBg4ebwfGvQ==" spinCount="100000" sqref="D8" name="Bereich1_3_1_1_1_1"/>
    <protectedRange algorithmName="SHA-512" hashValue="i/+B6Cqh5AyDEqjPK02kY6qu0mSjzw30gqoO6L96t2UFwIyn+ceMwovQn/wzaWjrkv00wablSTAk5l/Zp3NZ4Q==" saltValue="M2qQ7CghH4uhBg4ebwfGvQ==" spinCount="100000" sqref="D7" name="Bereich1_2_1_1_1_1"/>
    <protectedRange algorithmName="SHA-512" hashValue="i/+B6Cqh5AyDEqjPK02kY6qu0mSjzw30gqoO6L96t2UFwIyn+ceMwovQn/wzaWjrkv00wablSTAk5l/Zp3NZ4Q==" saltValue="M2qQ7CghH4uhBg4ebwfGvQ==" spinCount="100000" sqref="I16:K18" name="Bereich1_1_1_1"/>
    <protectedRange algorithmName="SHA-512" hashValue="i/+B6Cqh5AyDEqjPK02kY6qu0mSjzw30gqoO6L96t2UFwIyn+ceMwovQn/wzaWjrkv00wablSTAk5l/Zp3NZ4Q==" saltValue="M2qQ7CghH4uhBg4ebwfGvQ==" spinCount="100000" sqref="I12:K12 I14:K14 I13:J13 I15:J15" name="Bereich1_1_1_1_1_1"/>
  </protectedRanges>
  <dataValidations count="1">
    <dataValidation type="list" allowBlank="1" showInputMessage="1" showErrorMessage="1" errorTitle="Falsche Daten" sqref="G5:G39" xr:uid="{97A1AD43-DDF1-4ABD-9229-A87E1ABD074A}">
      <formula1>Ausgaben</formula1>
    </dataValidation>
  </dataValidations>
  <pageMargins left="0.7" right="0.7" top="0.78740157499999996" bottom="0.78740157499999996" header="0.3" footer="0.3"/>
  <pageSetup paperSize="9" orientation="portrait" horizontalDpi="4294967293"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K40"/>
  <sheetViews>
    <sheetView workbookViewId="0">
      <selection activeCell="D5" sqref="D5"/>
    </sheetView>
  </sheetViews>
  <sheetFormatPr baseColWidth="10" defaultRowHeight="12" x14ac:dyDescent="0.2"/>
  <cols>
    <col min="1" max="1" width="55.140625" style="119" customWidth="1"/>
    <col min="2" max="2" width="11.42578125" style="104"/>
    <col min="3" max="3" width="2.140625" style="104" customWidth="1"/>
    <col min="4" max="4" width="27" style="104" customWidth="1"/>
    <col min="5" max="6" width="11.42578125" style="104"/>
    <col min="7" max="7" width="39" style="104" customWidth="1"/>
    <col min="8" max="8" width="5.28515625" style="104" customWidth="1"/>
    <col min="9" max="9" width="27" style="104" customWidth="1"/>
    <col min="10" max="16384" width="11.42578125" style="104"/>
  </cols>
  <sheetData>
    <row r="1" spans="1:37" s="102" customFormat="1" ht="20.100000000000001" customHeight="1" x14ac:dyDescent="0.3">
      <c r="A1" s="82" t="s">
        <v>59</v>
      </c>
      <c r="B1" s="82"/>
    </row>
    <row r="2" spans="1:37" s="102" customFormat="1" ht="15" customHeight="1" x14ac:dyDescent="0.3">
      <c r="A2" s="82"/>
      <c r="B2" s="82"/>
    </row>
    <row r="3" spans="1:37" ht="15" customHeight="1" thickBot="1" x14ac:dyDescent="0.25">
      <c r="A3" s="83" t="s">
        <v>6</v>
      </c>
      <c r="B3" s="84" t="s">
        <v>65</v>
      </c>
      <c r="C3" s="103"/>
      <c r="E3" s="105"/>
      <c r="F3" s="105"/>
      <c r="G3" s="105"/>
      <c r="I3" s="105"/>
      <c r="J3" s="105"/>
      <c r="K3" s="105"/>
      <c r="L3" s="105"/>
      <c r="M3" s="106"/>
      <c r="N3" s="106"/>
      <c r="O3" s="106"/>
      <c r="Z3" s="107"/>
      <c r="AA3" s="107"/>
      <c r="AB3" s="107"/>
      <c r="AC3" s="107"/>
      <c r="AD3" s="107"/>
      <c r="AE3" s="107"/>
      <c r="AF3" s="108"/>
      <c r="AG3" s="108"/>
      <c r="AH3" s="108"/>
      <c r="AI3" s="108"/>
      <c r="AJ3" s="108"/>
      <c r="AK3" s="108"/>
    </row>
    <row r="4" spans="1:37" ht="15" customHeight="1" thickBot="1" x14ac:dyDescent="0.25">
      <c r="A4" s="85" t="s">
        <v>13</v>
      </c>
      <c r="B4" s="86">
        <f>Gesamt!K4</f>
        <v>16577.560000000001</v>
      </c>
      <c r="C4" s="109"/>
      <c r="D4" s="110" t="s">
        <v>42</v>
      </c>
      <c r="E4" s="111" t="s">
        <v>61</v>
      </c>
      <c r="F4" s="112" t="s">
        <v>44</v>
      </c>
      <c r="G4" s="112" t="s">
        <v>45</v>
      </c>
      <c r="H4" s="106"/>
      <c r="I4" s="113" t="s">
        <v>46</v>
      </c>
      <c r="J4" s="114" t="s">
        <v>86</v>
      </c>
      <c r="K4" s="112" t="s">
        <v>44</v>
      </c>
      <c r="L4" s="112" t="s">
        <v>45</v>
      </c>
      <c r="M4" s="115"/>
      <c r="N4" s="115"/>
      <c r="O4" s="115"/>
      <c r="Z4" s="118"/>
      <c r="AA4" s="118"/>
      <c r="AB4" s="118"/>
      <c r="AC4" s="118"/>
      <c r="AD4" s="118"/>
      <c r="AE4" s="118"/>
      <c r="AF4" s="118"/>
      <c r="AG4" s="118"/>
      <c r="AH4" s="118"/>
      <c r="AI4" s="118"/>
      <c r="AJ4" s="118"/>
      <c r="AK4" s="118"/>
    </row>
    <row r="5" spans="1:37" ht="15" customHeight="1" x14ac:dyDescent="0.2">
      <c r="A5" s="87"/>
      <c r="B5" s="88"/>
      <c r="C5" s="121"/>
      <c r="D5" s="122" t="s">
        <v>89</v>
      </c>
      <c r="E5" s="123"/>
      <c r="F5" s="124">
        <v>3097.37</v>
      </c>
      <c r="G5" s="125" t="s">
        <v>55</v>
      </c>
      <c r="H5" s="121"/>
      <c r="I5" s="126" t="s">
        <v>92</v>
      </c>
      <c r="J5" s="127"/>
      <c r="K5" s="128">
        <v>1019</v>
      </c>
      <c r="L5" s="129"/>
      <c r="M5" s="130"/>
      <c r="N5" s="130"/>
      <c r="O5" s="130"/>
      <c r="Z5" s="131"/>
      <c r="AA5" s="131"/>
      <c r="AB5" s="131"/>
      <c r="AC5" s="131"/>
      <c r="AD5" s="131"/>
      <c r="AE5" s="131"/>
      <c r="AF5" s="131"/>
      <c r="AG5" s="131"/>
      <c r="AH5" s="131"/>
      <c r="AI5" s="131"/>
      <c r="AJ5" s="131"/>
      <c r="AK5" s="131"/>
    </row>
    <row r="6" spans="1:37" s="139" customFormat="1" ht="15" customHeight="1" x14ac:dyDescent="0.2">
      <c r="A6" s="89" t="s">
        <v>14</v>
      </c>
      <c r="B6" s="90">
        <f>SUM(B7:B9)</f>
        <v>7908.5</v>
      </c>
      <c r="C6" s="109"/>
      <c r="D6" s="134" t="s">
        <v>81</v>
      </c>
      <c r="E6" s="135"/>
      <c r="F6" s="135">
        <v>130</v>
      </c>
      <c r="G6" s="125" t="s">
        <v>55</v>
      </c>
      <c r="H6" s="121"/>
      <c r="I6" s="136"/>
      <c r="J6" s="137"/>
      <c r="K6" s="138"/>
      <c r="L6" s="129"/>
      <c r="M6" s="115"/>
      <c r="N6" s="115"/>
      <c r="O6" s="115"/>
      <c r="Z6" s="118"/>
      <c r="AA6" s="118"/>
      <c r="AB6" s="118"/>
      <c r="AC6" s="118"/>
      <c r="AD6" s="118"/>
      <c r="AE6" s="118"/>
      <c r="AF6" s="118"/>
      <c r="AG6" s="118"/>
      <c r="AH6" s="118"/>
      <c r="AI6" s="118"/>
      <c r="AJ6" s="118"/>
      <c r="AK6" s="118"/>
    </row>
    <row r="7" spans="1:37" ht="15" customHeight="1" x14ac:dyDescent="0.2">
      <c r="A7" s="91" t="s">
        <v>15</v>
      </c>
      <c r="B7" s="92">
        <f>SUM(K4:K39)</f>
        <v>7633</v>
      </c>
      <c r="C7" s="121"/>
      <c r="D7" s="134" t="s">
        <v>90</v>
      </c>
      <c r="E7" s="123"/>
      <c r="F7" s="123">
        <v>855.58</v>
      </c>
      <c r="G7" s="125" t="s">
        <v>55</v>
      </c>
      <c r="H7" s="121"/>
      <c r="I7" s="136" t="s">
        <v>93</v>
      </c>
      <c r="J7" s="137"/>
      <c r="K7" s="128">
        <v>1019</v>
      </c>
      <c r="L7" s="140"/>
      <c r="M7" s="130"/>
      <c r="N7" s="130"/>
      <c r="O7" s="130"/>
      <c r="Z7" s="131"/>
      <c r="AA7" s="131"/>
      <c r="AB7" s="131"/>
      <c r="AC7" s="131"/>
      <c r="AD7" s="131"/>
      <c r="AE7" s="131"/>
      <c r="AF7" s="131"/>
      <c r="AG7" s="131"/>
      <c r="AH7" s="131"/>
      <c r="AI7" s="131"/>
      <c r="AJ7" s="131"/>
      <c r="AK7" s="131"/>
    </row>
    <row r="8" spans="1:37" ht="15" customHeight="1" x14ac:dyDescent="0.2">
      <c r="A8" s="93" t="s">
        <v>82</v>
      </c>
      <c r="B8" s="94">
        <v>0</v>
      </c>
      <c r="C8" s="121"/>
      <c r="D8" s="134" t="s">
        <v>91</v>
      </c>
      <c r="E8" s="124"/>
      <c r="F8" s="124">
        <v>47.05</v>
      </c>
      <c r="G8" s="125" t="s">
        <v>55</v>
      </c>
      <c r="H8" s="121"/>
      <c r="I8" s="136"/>
      <c r="J8" s="138"/>
      <c r="K8" s="141"/>
      <c r="L8" s="140"/>
      <c r="M8" s="130"/>
      <c r="N8" s="130"/>
      <c r="O8" s="130"/>
      <c r="Z8" s="131"/>
      <c r="AA8" s="131"/>
      <c r="AB8" s="131"/>
      <c r="AC8" s="131"/>
      <c r="AD8" s="131"/>
      <c r="AE8" s="131"/>
      <c r="AF8" s="131"/>
      <c r="AG8" s="131"/>
      <c r="AH8" s="131"/>
      <c r="AI8" s="131"/>
      <c r="AJ8" s="131"/>
      <c r="AK8" s="131"/>
    </row>
    <row r="9" spans="1:37" ht="15" customHeight="1" x14ac:dyDescent="0.2">
      <c r="A9" s="95" t="s">
        <v>84</v>
      </c>
      <c r="B9" s="94">
        <f>Sep!E40</f>
        <v>275.5</v>
      </c>
      <c r="C9" s="121"/>
      <c r="D9" s="134"/>
      <c r="E9" s="142"/>
      <c r="F9" s="142"/>
      <c r="G9" s="143"/>
      <c r="H9" s="121"/>
      <c r="I9" s="134" t="s">
        <v>94</v>
      </c>
      <c r="J9" s="141"/>
      <c r="K9" s="128">
        <v>1019</v>
      </c>
      <c r="L9" s="144"/>
      <c r="M9" s="130"/>
      <c r="N9" s="130"/>
      <c r="O9" s="130"/>
      <c r="Z9" s="131"/>
      <c r="AA9" s="131"/>
      <c r="AB9" s="131"/>
      <c r="AC9" s="131"/>
      <c r="AD9" s="131"/>
      <c r="AE9" s="131"/>
      <c r="AF9" s="131"/>
      <c r="AG9" s="131"/>
      <c r="AH9" s="131"/>
      <c r="AI9" s="131"/>
      <c r="AJ9" s="131"/>
      <c r="AK9" s="131"/>
    </row>
    <row r="10" spans="1:37" ht="15" customHeight="1" x14ac:dyDescent="0.2">
      <c r="A10" s="87"/>
      <c r="B10" s="88"/>
      <c r="C10" s="121"/>
      <c r="D10" s="122"/>
      <c r="E10" s="123"/>
      <c r="F10" s="124"/>
      <c r="G10" s="125"/>
      <c r="H10" s="121"/>
      <c r="I10" s="134"/>
      <c r="J10" s="141"/>
      <c r="K10" s="141"/>
      <c r="L10" s="144"/>
      <c r="M10" s="130"/>
      <c r="N10" s="130"/>
      <c r="O10" s="130"/>
      <c r="Z10" s="131"/>
      <c r="AA10" s="131"/>
      <c r="AB10" s="131"/>
      <c r="AC10" s="131"/>
      <c r="AD10" s="131"/>
      <c r="AE10" s="131"/>
      <c r="AF10" s="131"/>
      <c r="AG10" s="131"/>
      <c r="AH10" s="131"/>
      <c r="AI10" s="131"/>
      <c r="AJ10" s="131"/>
      <c r="AK10" s="131"/>
    </row>
    <row r="11" spans="1:37" s="139" customFormat="1" ht="15" customHeight="1" x14ac:dyDescent="0.2">
      <c r="A11" s="89" t="s">
        <v>17</v>
      </c>
      <c r="B11" s="90">
        <f>SUM(B12:B30)</f>
        <v>7177.66</v>
      </c>
      <c r="C11" s="109"/>
      <c r="D11" s="134"/>
      <c r="E11" s="135"/>
      <c r="F11" s="135"/>
      <c r="G11" s="125"/>
      <c r="H11" s="121"/>
      <c r="I11" s="136" t="s">
        <v>95</v>
      </c>
      <c r="J11" s="138"/>
      <c r="K11" s="128">
        <v>2038</v>
      </c>
      <c r="L11" s="140"/>
      <c r="M11" s="115"/>
      <c r="N11" s="115"/>
      <c r="O11" s="115"/>
      <c r="Z11" s="118"/>
      <c r="AA11" s="118"/>
      <c r="AB11" s="118"/>
      <c r="AC11" s="118"/>
      <c r="AD11" s="118"/>
      <c r="AE11" s="118"/>
      <c r="AF11" s="118"/>
      <c r="AG11" s="118"/>
      <c r="AH11" s="118"/>
      <c r="AI11" s="118"/>
      <c r="AJ11" s="118"/>
      <c r="AK11" s="118"/>
    </row>
    <row r="12" spans="1:37" ht="15" customHeight="1" x14ac:dyDescent="0.2">
      <c r="A12" s="95" t="s">
        <v>55</v>
      </c>
      <c r="B12" s="92">
        <f>SUMIF(G4:G39,"Personal",F4:F39)</f>
        <v>4130</v>
      </c>
      <c r="C12" s="121"/>
      <c r="D12" s="134"/>
      <c r="E12" s="142"/>
      <c r="F12" s="142"/>
      <c r="G12" s="143"/>
      <c r="H12" s="121"/>
      <c r="I12" s="134"/>
      <c r="J12" s="141"/>
      <c r="K12" s="141"/>
      <c r="L12" s="140"/>
      <c r="M12" s="130"/>
      <c r="N12" s="130"/>
      <c r="O12" s="130"/>
      <c r="Z12" s="131"/>
      <c r="AA12" s="131"/>
      <c r="AB12" s="131"/>
      <c r="AC12" s="131"/>
      <c r="AD12" s="131"/>
      <c r="AE12" s="131"/>
      <c r="AF12" s="131"/>
      <c r="AG12" s="131"/>
      <c r="AH12" s="131"/>
      <c r="AI12" s="131"/>
      <c r="AJ12" s="131"/>
      <c r="AK12" s="131"/>
    </row>
    <row r="13" spans="1:37" ht="15" customHeight="1" x14ac:dyDescent="0.2">
      <c r="A13" s="95" t="s">
        <v>54</v>
      </c>
      <c r="B13" s="92">
        <f>SUMIF(G4:G39,"Freelancer",F4:F39)</f>
        <v>0</v>
      </c>
      <c r="C13" s="121"/>
      <c r="D13" s="134" t="s">
        <v>77</v>
      </c>
      <c r="E13" s="142"/>
      <c r="F13" s="142">
        <v>65</v>
      </c>
      <c r="G13" s="143" t="s">
        <v>56</v>
      </c>
      <c r="H13" s="121"/>
      <c r="I13" s="134" t="s">
        <v>96</v>
      </c>
      <c r="J13" s="141"/>
      <c r="K13" s="128">
        <v>2038</v>
      </c>
      <c r="L13" s="140"/>
      <c r="M13" s="130"/>
      <c r="N13" s="130"/>
      <c r="O13" s="130"/>
      <c r="Z13" s="131"/>
      <c r="AA13" s="131"/>
      <c r="AB13" s="131"/>
      <c r="AC13" s="131"/>
      <c r="AD13" s="131"/>
      <c r="AE13" s="131"/>
      <c r="AF13" s="131"/>
      <c r="AG13" s="131"/>
      <c r="AH13" s="131"/>
      <c r="AI13" s="131"/>
      <c r="AJ13" s="131"/>
      <c r="AK13" s="131"/>
    </row>
    <row r="14" spans="1:37" ht="15" customHeight="1" x14ac:dyDescent="0.2">
      <c r="A14" s="95" t="s">
        <v>56</v>
      </c>
      <c r="B14" s="92">
        <f>SUMIF(G4:G39,"Raumkosten (Nettomiete)",F4:F39)</f>
        <v>65</v>
      </c>
      <c r="C14" s="121"/>
      <c r="D14" s="134" t="s">
        <v>53</v>
      </c>
      <c r="E14" s="142">
        <v>9.5</v>
      </c>
      <c r="F14" s="142">
        <v>50</v>
      </c>
      <c r="G14" s="143" t="s">
        <v>53</v>
      </c>
      <c r="H14" s="121"/>
      <c r="I14" s="134"/>
      <c r="J14" s="141"/>
      <c r="K14" s="141"/>
      <c r="L14" s="140"/>
      <c r="M14" s="130"/>
      <c r="N14" s="130"/>
      <c r="O14" s="130"/>
      <c r="Z14" s="131"/>
      <c r="AA14" s="131"/>
      <c r="AB14" s="131"/>
      <c r="AC14" s="131"/>
      <c r="AD14" s="131"/>
      <c r="AE14" s="131"/>
      <c r="AF14" s="131"/>
      <c r="AG14" s="131"/>
      <c r="AH14" s="131"/>
      <c r="AI14" s="131"/>
      <c r="AJ14" s="131"/>
      <c r="AK14" s="131"/>
    </row>
    <row r="15" spans="1:37" ht="15" customHeight="1" x14ac:dyDescent="0.2">
      <c r="A15" s="95" t="s">
        <v>53</v>
      </c>
      <c r="B15" s="92">
        <f>SUMIF(G4:G39,"Nebenkosten Raum",F4:F39)</f>
        <v>50</v>
      </c>
      <c r="C15" s="121"/>
      <c r="D15" s="134" t="s">
        <v>52</v>
      </c>
      <c r="E15" s="142">
        <v>19</v>
      </c>
      <c r="F15" s="142">
        <v>119</v>
      </c>
      <c r="G15" s="143" t="s">
        <v>52</v>
      </c>
      <c r="H15" s="121"/>
      <c r="I15" s="134" t="s">
        <v>99</v>
      </c>
      <c r="J15" s="141"/>
      <c r="K15" s="128">
        <v>500</v>
      </c>
      <c r="L15" s="140"/>
      <c r="M15" s="130"/>
      <c r="N15" s="130"/>
      <c r="O15" s="130"/>
      <c r="Z15" s="131"/>
      <c r="AA15" s="131"/>
      <c r="AB15" s="131"/>
      <c r="AC15" s="131"/>
      <c r="AD15" s="131"/>
      <c r="AE15" s="131"/>
      <c r="AF15" s="131"/>
      <c r="AG15" s="131"/>
      <c r="AH15" s="131"/>
      <c r="AI15" s="131"/>
      <c r="AJ15" s="131"/>
      <c r="AK15" s="131"/>
    </row>
    <row r="16" spans="1:37" ht="15" customHeight="1" x14ac:dyDescent="0.2">
      <c r="A16" s="95" t="s">
        <v>52</v>
      </c>
      <c r="B16" s="92">
        <f>SUMIF(G4:G39,"Wareneinkauf",F4:F39)</f>
        <v>119</v>
      </c>
      <c r="C16" s="121"/>
      <c r="D16" s="134" t="s">
        <v>75</v>
      </c>
      <c r="E16" s="142">
        <v>19</v>
      </c>
      <c r="F16" s="142">
        <v>119</v>
      </c>
      <c r="G16" s="143" t="s">
        <v>75</v>
      </c>
      <c r="H16" s="121"/>
      <c r="I16" s="134"/>
      <c r="J16" s="145"/>
      <c r="K16" s="141"/>
      <c r="L16" s="140"/>
      <c r="M16" s="130"/>
      <c r="N16" s="130"/>
      <c r="O16" s="130"/>
      <c r="Z16" s="131"/>
      <c r="AA16" s="131"/>
      <c r="AB16" s="131"/>
      <c r="AC16" s="131"/>
      <c r="AD16" s="131"/>
      <c r="AE16" s="131"/>
      <c r="AF16" s="131"/>
      <c r="AG16" s="131"/>
      <c r="AH16" s="131"/>
      <c r="AI16" s="131"/>
      <c r="AJ16" s="131"/>
      <c r="AK16" s="131"/>
    </row>
    <row r="17" spans="1:37" ht="15" customHeight="1" x14ac:dyDescent="0.2">
      <c r="A17" s="95" t="s">
        <v>75</v>
      </c>
      <c r="B17" s="92">
        <f>SUMIF(G4:G39,"Weiterbildung",F4:F39)</f>
        <v>119</v>
      </c>
      <c r="C17" s="121"/>
      <c r="D17" s="134" t="s">
        <v>78</v>
      </c>
      <c r="E17" s="142">
        <v>19</v>
      </c>
      <c r="F17" s="142">
        <v>119</v>
      </c>
      <c r="G17" s="143" t="s">
        <v>57</v>
      </c>
      <c r="H17" s="121"/>
      <c r="I17" s="134"/>
      <c r="J17" s="145"/>
      <c r="K17" s="141"/>
      <c r="L17" s="140"/>
      <c r="M17" s="130"/>
      <c r="N17" s="130"/>
      <c r="O17" s="130"/>
      <c r="Z17" s="131"/>
      <c r="AA17" s="131"/>
      <c r="AB17" s="131"/>
      <c r="AC17" s="131"/>
      <c r="AD17" s="131"/>
      <c r="AE17" s="131"/>
      <c r="AF17" s="131"/>
      <c r="AG17" s="131"/>
      <c r="AH17" s="131"/>
      <c r="AI17" s="131"/>
      <c r="AJ17" s="131"/>
      <c r="AK17" s="131"/>
    </row>
    <row r="18" spans="1:37" ht="15" customHeight="1" x14ac:dyDescent="0.2">
      <c r="A18" s="95" t="s">
        <v>57</v>
      </c>
      <c r="B18" s="92">
        <f>SUMIF(G4:G39,"Versicherungen / Beiträge / Gebühren",F4:F39)</f>
        <v>119</v>
      </c>
      <c r="C18" s="121"/>
      <c r="D18" s="134" t="s">
        <v>58</v>
      </c>
      <c r="E18" s="142">
        <v>19</v>
      </c>
      <c r="F18" s="142">
        <v>119</v>
      </c>
      <c r="G18" s="143" t="s">
        <v>58</v>
      </c>
      <c r="H18" s="121"/>
      <c r="I18" s="134"/>
      <c r="J18" s="145"/>
      <c r="K18" s="141"/>
      <c r="L18" s="140"/>
      <c r="M18" s="130"/>
      <c r="N18" s="130"/>
      <c r="O18" s="130"/>
      <c r="Z18" s="131"/>
      <c r="AA18" s="131"/>
      <c r="AB18" s="131"/>
      <c r="AC18" s="131"/>
      <c r="AD18" s="131"/>
      <c r="AE18" s="131"/>
      <c r="AF18" s="131"/>
      <c r="AG18" s="131"/>
      <c r="AH18" s="131"/>
      <c r="AI18" s="131"/>
      <c r="AJ18" s="131"/>
      <c r="AK18" s="131"/>
    </row>
    <row r="19" spans="1:37" ht="15" customHeight="1" x14ac:dyDescent="0.2">
      <c r="A19" s="95" t="s">
        <v>58</v>
      </c>
      <c r="B19" s="92">
        <f>SUMIF(G4:G39,"Bürokosten",F4:F39)</f>
        <v>119</v>
      </c>
      <c r="C19" s="121"/>
      <c r="D19" s="134" t="s">
        <v>47</v>
      </c>
      <c r="E19" s="142">
        <v>38</v>
      </c>
      <c r="F19" s="142">
        <v>238</v>
      </c>
      <c r="G19" s="143" t="s">
        <v>47</v>
      </c>
      <c r="H19" s="121"/>
      <c r="I19" s="136"/>
      <c r="J19" s="137"/>
      <c r="K19" s="138"/>
      <c r="L19" s="140"/>
      <c r="M19" s="130"/>
      <c r="N19" s="130"/>
      <c r="O19" s="130"/>
      <c r="Z19" s="131"/>
      <c r="AA19" s="131"/>
      <c r="AB19" s="131"/>
      <c r="AC19" s="131"/>
      <c r="AD19" s="131"/>
      <c r="AE19" s="131"/>
      <c r="AF19" s="131"/>
      <c r="AG19" s="131"/>
      <c r="AH19" s="131"/>
      <c r="AI19" s="131"/>
      <c r="AJ19" s="131"/>
      <c r="AK19" s="131"/>
    </row>
    <row r="20" spans="1:37" ht="15" customHeight="1" x14ac:dyDescent="0.2">
      <c r="A20" s="95" t="s">
        <v>47</v>
      </c>
      <c r="B20" s="92">
        <f>SUMIF(G4:G39,"Software",F4:F39)</f>
        <v>238</v>
      </c>
      <c r="C20" s="121"/>
      <c r="D20" s="134" t="s">
        <v>48</v>
      </c>
      <c r="E20" s="142">
        <v>95</v>
      </c>
      <c r="F20" s="142">
        <v>500</v>
      </c>
      <c r="G20" s="143" t="s">
        <v>48</v>
      </c>
      <c r="H20" s="121"/>
      <c r="I20" s="136"/>
      <c r="J20" s="137"/>
      <c r="K20" s="138"/>
      <c r="L20" s="140"/>
      <c r="M20" s="130"/>
      <c r="N20" s="130"/>
      <c r="O20" s="130"/>
      <c r="Z20" s="131"/>
      <c r="AA20" s="131"/>
      <c r="AB20" s="131"/>
      <c r="AC20" s="131"/>
      <c r="AD20" s="131"/>
      <c r="AE20" s="131"/>
      <c r="AF20" s="131"/>
      <c r="AG20" s="131"/>
      <c r="AH20" s="131"/>
      <c r="AI20" s="131"/>
      <c r="AJ20" s="131"/>
      <c r="AK20" s="131"/>
    </row>
    <row r="21" spans="1:37" ht="15" customHeight="1" x14ac:dyDescent="0.2">
      <c r="A21" s="96" t="s">
        <v>48</v>
      </c>
      <c r="B21" s="97">
        <f>SUMIF(G4:G39,"Werbung/Vertrieb",F4:F39)</f>
        <v>500</v>
      </c>
      <c r="C21" s="121"/>
      <c r="D21" s="134" t="s">
        <v>79</v>
      </c>
      <c r="E21" s="142">
        <v>57</v>
      </c>
      <c r="F21" s="142">
        <v>300</v>
      </c>
      <c r="G21" s="143" t="s">
        <v>50</v>
      </c>
      <c r="H21" s="121"/>
      <c r="I21" s="136"/>
      <c r="J21" s="137"/>
      <c r="K21" s="138"/>
      <c r="L21" s="140"/>
      <c r="M21" s="130"/>
      <c r="N21" s="130"/>
      <c r="O21" s="130"/>
      <c r="Z21" s="131"/>
      <c r="AA21" s="131"/>
      <c r="AB21" s="131"/>
      <c r="AC21" s="131"/>
      <c r="AD21" s="131"/>
      <c r="AE21" s="131"/>
      <c r="AF21" s="131"/>
      <c r="AG21" s="131"/>
      <c r="AH21" s="131"/>
      <c r="AI21" s="131"/>
      <c r="AJ21" s="131"/>
      <c r="AK21" s="131"/>
    </row>
    <row r="22" spans="1:37" ht="15" customHeight="1" x14ac:dyDescent="0.2">
      <c r="A22" s="96" t="s">
        <v>49</v>
      </c>
      <c r="B22" s="97">
        <f>SUMIF(G4:G39,"Buchführung, Rechts- und Beratungskosten",F4:F39)</f>
        <v>0</v>
      </c>
      <c r="C22" s="121"/>
      <c r="D22" s="134" t="s">
        <v>80</v>
      </c>
      <c r="E22" s="142">
        <v>0</v>
      </c>
      <c r="F22" s="142">
        <v>200</v>
      </c>
      <c r="G22" s="143" t="s">
        <v>33</v>
      </c>
      <c r="H22" s="121"/>
      <c r="I22" s="136"/>
      <c r="J22" s="137"/>
      <c r="K22" s="138"/>
      <c r="L22" s="140"/>
      <c r="M22" s="130"/>
      <c r="N22" s="130"/>
      <c r="O22" s="130"/>
      <c r="Z22" s="131"/>
      <c r="AA22" s="131"/>
      <c r="AB22" s="131"/>
      <c r="AC22" s="131"/>
      <c r="AD22" s="131"/>
      <c r="AE22" s="131"/>
      <c r="AF22" s="131"/>
      <c r="AG22" s="131"/>
      <c r="AH22" s="131"/>
      <c r="AI22" s="131"/>
      <c r="AJ22" s="131"/>
      <c r="AK22" s="131"/>
    </row>
    <row r="23" spans="1:37" ht="15" customHeight="1" x14ac:dyDescent="0.2">
      <c r="A23" s="96" t="s">
        <v>50</v>
      </c>
      <c r="B23" s="97">
        <f>SUMIF(G4:G39,"Übernachtung  / Reisekosten",F4:F39)</f>
        <v>300</v>
      </c>
      <c r="C23" s="121"/>
      <c r="D23" s="147"/>
      <c r="E23" s="142"/>
      <c r="F23" s="142"/>
      <c r="G23" s="143"/>
      <c r="H23" s="121"/>
      <c r="I23" s="136"/>
      <c r="J23" s="137"/>
      <c r="K23" s="138"/>
      <c r="L23" s="140"/>
      <c r="M23" s="130"/>
      <c r="N23" s="130"/>
      <c r="O23" s="130"/>
      <c r="Z23" s="131"/>
      <c r="AA23" s="131"/>
      <c r="AB23" s="131"/>
      <c r="AC23" s="131"/>
      <c r="AD23" s="131"/>
      <c r="AE23" s="131"/>
      <c r="AF23" s="131"/>
      <c r="AG23" s="131"/>
      <c r="AH23" s="131"/>
      <c r="AI23" s="131"/>
      <c r="AJ23" s="131"/>
      <c r="AK23" s="131"/>
    </row>
    <row r="24" spans="1:37" ht="15" customHeight="1" x14ac:dyDescent="0.2">
      <c r="A24" s="96" t="s">
        <v>28</v>
      </c>
      <c r="B24" s="97">
        <f>SUMIF(G4:G39,"Kraftfahrzeugkosten",F4:F39)</f>
        <v>0</v>
      </c>
      <c r="C24" s="121"/>
      <c r="D24" s="147"/>
      <c r="E24" s="142"/>
      <c r="F24" s="142"/>
      <c r="G24" s="143"/>
      <c r="H24" s="121"/>
      <c r="I24" s="136"/>
      <c r="J24" s="148"/>
      <c r="K24" s="138"/>
      <c r="L24" s="140"/>
      <c r="M24" s="130"/>
      <c r="N24" s="130"/>
      <c r="O24" s="130"/>
      <c r="Z24" s="131"/>
      <c r="AA24" s="131"/>
      <c r="AB24" s="131"/>
      <c r="AC24" s="131"/>
      <c r="AD24" s="131"/>
      <c r="AE24" s="131"/>
      <c r="AF24" s="131"/>
      <c r="AG24" s="131"/>
      <c r="AH24" s="131"/>
      <c r="AI24" s="131"/>
      <c r="AJ24" s="131"/>
      <c r="AK24" s="131"/>
    </row>
    <row r="25" spans="1:37" ht="15" customHeight="1" x14ac:dyDescent="0.2">
      <c r="A25" s="96" t="s">
        <v>51</v>
      </c>
      <c r="B25" s="97">
        <f>SUMIF(G4:G39,"Sonstige Kosten",F4:F39)</f>
        <v>0</v>
      </c>
      <c r="C25" s="121"/>
      <c r="D25" s="134"/>
      <c r="E25" s="142"/>
      <c r="F25" s="142"/>
      <c r="G25" s="143"/>
      <c r="H25" s="121"/>
      <c r="I25" s="136"/>
      <c r="J25" s="148"/>
      <c r="K25" s="138"/>
      <c r="L25" s="140"/>
      <c r="M25" s="130"/>
      <c r="N25" s="130"/>
      <c r="O25" s="130"/>
      <c r="Z25" s="131"/>
      <c r="AA25" s="131"/>
      <c r="AB25" s="131"/>
      <c r="AC25" s="131"/>
      <c r="AD25" s="131"/>
      <c r="AE25" s="131"/>
      <c r="AF25" s="131"/>
      <c r="AG25" s="131"/>
      <c r="AH25" s="131"/>
      <c r="AI25" s="131"/>
      <c r="AJ25" s="131"/>
      <c r="AK25" s="131"/>
    </row>
    <row r="26" spans="1:37" ht="15" customHeight="1" x14ac:dyDescent="0.2">
      <c r="A26" s="96" t="s">
        <v>30</v>
      </c>
      <c r="B26" s="97">
        <f>SUMIF(G4:G39,"Zinsen für Kredite",F4:F39)</f>
        <v>0</v>
      </c>
      <c r="C26" s="121"/>
      <c r="D26" s="134"/>
      <c r="E26" s="142"/>
      <c r="F26" s="141"/>
      <c r="G26" s="143"/>
      <c r="H26" s="121"/>
      <c r="I26" s="136"/>
      <c r="J26" s="148"/>
      <c r="K26" s="138"/>
      <c r="L26" s="140"/>
      <c r="M26" s="130"/>
      <c r="N26" s="130"/>
      <c r="O26" s="130"/>
      <c r="Z26" s="131"/>
      <c r="AA26" s="131"/>
      <c r="AB26" s="131"/>
      <c r="AC26" s="131"/>
      <c r="AD26" s="131"/>
      <c r="AE26" s="131"/>
      <c r="AF26" s="131"/>
      <c r="AG26" s="131"/>
      <c r="AH26" s="131"/>
      <c r="AI26" s="131"/>
      <c r="AJ26" s="131"/>
      <c r="AK26" s="131"/>
    </row>
    <row r="27" spans="1:37" ht="15" customHeight="1" x14ac:dyDescent="0.2">
      <c r="A27" s="96" t="s">
        <v>31</v>
      </c>
      <c r="B27" s="97">
        <f>SUMIF(G4:G39,"Tilgung von Krediten ",F4:F39)</f>
        <v>0</v>
      </c>
      <c r="C27" s="121"/>
      <c r="D27" s="134"/>
      <c r="E27" s="142"/>
      <c r="F27" s="141"/>
      <c r="G27" s="143"/>
      <c r="H27" s="121"/>
      <c r="I27" s="136"/>
      <c r="J27" s="148"/>
      <c r="K27" s="138"/>
      <c r="L27" s="140"/>
      <c r="M27" s="130"/>
      <c r="N27" s="130"/>
      <c r="O27" s="130"/>
      <c r="Z27" s="131"/>
      <c r="AA27" s="131"/>
      <c r="AB27" s="131"/>
      <c r="AC27" s="131"/>
      <c r="AD27" s="131"/>
      <c r="AE27" s="131"/>
      <c r="AF27" s="131"/>
      <c r="AG27" s="131"/>
      <c r="AH27" s="131"/>
      <c r="AI27" s="131"/>
      <c r="AJ27" s="131"/>
      <c r="AK27" s="131"/>
    </row>
    <row r="28" spans="1:37" ht="15" customHeight="1" x14ac:dyDescent="0.2">
      <c r="A28" s="96" t="s">
        <v>32</v>
      </c>
      <c r="B28" s="97">
        <f>SUMIF(G4:G39,"Abschreibungen",F4:F39)</f>
        <v>0</v>
      </c>
      <c r="C28" s="121"/>
      <c r="D28" s="134"/>
      <c r="E28" s="142"/>
      <c r="F28" s="141"/>
      <c r="G28" s="143"/>
      <c r="H28" s="121"/>
      <c r="I28" s="136"/>
      <c r="J28" s="148"/>
      <c r="K28" s="138"/>
      <c r="L28" s="140"/>
      <c r="M28" s="130"/>
      <c r="N28" s="130"/>
      <c r="O28" s="130"/>
      <c r="Z28" s="131"/>
      <c r="AA28" s="131"/>
      <c r="AB28" s="131"/>
      <c r="AC28" s="131"/>
      <c r="AD28" s="131"/>
      <c r="AE28" s="131"/>
      <c r="AF28" s="131"/>
      <c r="AG28" s="131"/>
      <c r="AH28" s="131"/>
      <c r="AI28" s="131"/>
      <c r="AJ28" s="131"/>
      <c r="AK28" s="131"/>
    </row>
    <row r="29" spans="1:37" ht="15" customHeight="1" x14ac:dyDescent="0.2">
      <c r="A29" s="96" t="s">
        <v>33</v>
      </c>
      <c r="B29" s="97">
        <f>SUMIF(G4:G39,"Ertragssteuern (Gewerbesteuer)",F4:F39)</f>
        <v>200</v>
      </c>
      <c r="C29" s="121"/>
      <c r="D29" s="134"/>
      <c r="E29" s="142"/>
      <c r="F29" s="141"/>
      <c r="G29" s="143"/>
      <c r="H29" s="121"/>
      <c r="I29" s="136"/>
      <c r="J29" s="148"/>
      <c r="K29" s="138"/>
      <c r="L29" s="140"/>
      <c r="M29" s="130"/>
      <c r="N29" s="130"/>
      <c r="O29" s="130"/>
      <c r="Z29" s="131"/>
      <c r="AA29" s="131"/>
      <c r="AB29" s="131"/>
      <c r="AC29" s="131"/>
      <c r="AD29" s="131"/>
      <c r="AE29" s="131"/>
      <c r="AF29" s="131"/>
      <c r="AG29" s="131"/>
      <c r="AH29" s="131"/>
      <c r="AI29" s="131"/>
      <c r="AJ29" s="131"/>
      <c r="AK29" s="131"/>
    </row>
    <row r="30" spans="1:37" ht="15" customHeight="1" thickBot="1" x14ac:dyDescent="0.25">
      <c r="A30" s="98" t="s">
        <v>85</v>
      </c>
      <c r="B30" s="99">
        <f>(ROUNDDOWN(Sep!B7/1.19,0))*0.19</f>
        <v>1218.6600000000001</v>
      </c>
      <c r="C30" s="121"/>
      <c r="D30" s="134"/>
      <c r="E30" s="142"/>
      <c r="F30" s="141"/>
      <c r="G30" s="143"/>
      <c r="H30" s="121"/>
      <c r="I30" s="136"/>
      <c r="J30" s="148"/>
      <c r="K30" s="124"/>
      <c r="L30" s="136"/>
      <c r="M30" s="130"/>
      <c r="N30" s="130"/>
      <c r="O30" s="130"/>
      <c r="Z30" s="131"/>
      <c r="AA30" s="131"/>
      <c r="AB30" s="131"/>
      <c r="AC30" s="131"/>
      <c r="AD30" s="131"/>
      <c r="AE30" s="131"/>
      <c r="AF30" s="131"/>
      <c r="AG30" s="131"/>
      <c r="AH30" s="131"/>
      <c r="AI30" s="131"/>
      <c r="AJ30" s="131"/>
      <c r="AK30" s="131"/>
    </row>
    <row r="31" spans="1:37" ht="15" customHeight="1" x14ac:dyDescent="0.2">
      <c r="A31" s="87"/>
      <c r="B31" s="88"/>
      <c r="C31" s="121"/>
      <c r="D31" s="134"/>
      <c r="E31" s="142"/>
      <c r="F31" s="141"/>
      <c r="G31" s="143"/>
      <c r="H31" s="121"/>
      <c r="I31" s="136"/>
      <c r="J31" s="148"/>
      <c r="K31" s="124"/>
      <c r="L31" s="136"/>
      <c r="M31" s="130"/>
      <c r="Z31" s="131"/>
      <c r="AA31" s="131"/>
      <c r="AB31" s="131"/>
      <c r="AC31" s="131"/>
      <c r="AD31" s="131"/>
      <c r="AE31" s="131"/>
      <c r="AF31" s="131"/>
      <c r="AG31" s="131"/>
      <c r="AH31" s="131"/>
      <c r="AI31" s="131"/>
      <c r="AJ31" s="131"/>
      <c r="AK31" s="131"/>
    </row>
    <row r="32" spans="1:37" ht="15" customHeight="1" x14ac:dyDescent="0.2">
      <c r="A32" s="100" t="s">
        <v>35</v>
      </c>
      <c r="B32" s="101">
        <f>B6-B11</f>
        <v>730.84000000000015</v>
      </c>
      <c r="C32" s="109"/>
      <c r="D32" s="134"/>
      <c r="E32" s="142"/>
      <c r="F32" s="141"/>
      <c r="G32" s="143"/>
      <c r="H32" s="121"/>
      <c r="I32" s="136"/>
      <c r="J32" s="148"/>
      <c r="K32" s="124"/>
      <c r="L32" s="136"/>
      <c r="M32" s="115"/>
      <c r="Z32" s="118"/>
      <c r="AA32" s="118"/>
      <c r="AB32" s="118"/>
      <c r="AC32" s="118"/>
      <c r="AD32" s="118"/>
      <c r="AE32" s="118"/>
      <c r="AF32" s="118"/>
      <c r="AG32" s="118"/>
      <c r="AH32" s="118"/>
      <c r="AI32" s="118"/>
      <c r="AJ32" s="118"/>
      <c r="AK32" s="118"/>
    </row>
    <row r="33" spans="1:37" ht="15" customHeight="1" x14ac:dyDescent="0.2">
      <c r="A33" s="87"/>
      <c r="B33" s="88"/>
      <c r="C33" s="121"/>
      <c r="D33" s="134"/>
      <c r="E33" s="142"/>
      <c r="F33" s="141"/>
      <c r="G33" s="143"/>
      <c r="H33" s="121"/>
      <c r="I33" s="136"/>
      <c r="J33" s="148"/>
      <c r="K33" s="124"/>
      <c r="L33" s="136"/>
      <c r="M33" s="130"/>
      <c r="Z33" s="131"/>
      <c r="AA33" s="131"/>
      <c r="AB33" s="131"/>
      <c r="AC33" s="131"/>
      <c r="AD33" s="131"/>
      <c r="AE33" s="131"/>
      <c r="AF33" s="131"/>
      <c r="AG33" s="131"/>
      <c r="AH33" s="131"/>
      <c r="AI33" s="131"/>
      <c r="AJ33" s="131"/>
      <c r="AK33" s="131"/>
    </row>
    <row r="34" spans="1:37" s="139" customFormat="1" ht="15" customHeight="1" x14ac:dyDescent="0.2">
      <c r="A34" s="89" t="s">
        <v>36</v>
      </c>
      <c r="B34" s="90">
        <f>B4+B32+B37+B38+B39</f>
        <v>17308.400000000001</v>
      </c>
      <c r="C34" s="109"/>
      <c r="D34" s="136"/>
      <c r="E34" s="124"/>
      <c r="F34" s="138"/>
      <c r="G34" s="125"/>
      <c r="H34" s="121"/>
      <c r="I34" s="136"/>
      <c r="J34" s="148"/>
      <c r="K34" s="124"/>
      <c r="L34" s="136"/>
      <c r="M34" s="115"/>
      <c r="Z34" s="118"/>
      <c r="AA34" s="118"/>
      <c r="AB34" s="118"/>
      <c r="AC34" s="118"/>
      <c r="AD34" s="118"/>
      <c r="AE34" s="118"/>
      <c r="AF34" s="118"/>
      <c r="AG34" s="118"/>
      <c r="AH34" s="118"/>
      <c r="AI34" s="118"/>
      <c r="AJ34" s="118"/>
      <c r="AK34" s="118"/>
    </row>
    <row r="35" spans="1:37" ht="15" customHeight="1" x14ac:dyDescent="0.2">
      <c r="B35" s="120"/>
      <c r="C35" s="121"/>
      <c r="D35" s="136"/>
      <c r="E35" s="124"/>
      <c r="F35" s="138"/>
      <c r="G35" s="125"/>
      <c r="H35" s="121"/>
      <c r="I35" s="136"/>
      <c r="J35" s="148"/>
      <c r="K35" s="124"/>
      <c r="L35" s="136"/>
      <c r="M35" s="130"/>
      <c r="Z35" s="131"/>
      <c r="AA35" s="131"/>
      <c r="AB35" s="131"/>
      <c r="AC35" s="131"/>
      <c r="AD35" s="131"/>
      <c r="AE35" s="131"/>
      <c r="AF35" s="131"/>
      <c r="AG35" s="131"/>
      <c r="AH35" s="131"/>
      <c r="AI35" s="131"/>
      <c r="AJ35" s="131"/>
      <c r="AK35" s="131"/>
    </row>
    <row r="36" spans="1:37" s="139" customFormat="1" ht="15" customHeight="1" x14ac:dyDescent="0.2">
      <c r="A36" s="132" t="s">
        <v>37</v>
      </c>
      <c r="B36" s="133"/>
      <c r="C36" s="109"/>
      <c r="D36" s="136"/>
      <c r="E36" s="124"/>
      <c r="F36" s="138"/>
      <c r="G36" s="125"/>
      <c r="H36" s="121"/>
      <c r="I36" s="136"/>
      <c r="J36" s="148"/>
      <c r="K36" s="124"/>
      <c r="L36" s="136"/>
      <c r="M36" s="115"/>
      <c r="Z36" s="118"/>
      <c r="AA36" s="118"/>
      <c r="AB36" s="118"/>
      <c r="AC36" s="118"/>
      <c r="AD36" s="118"/>
      <c r="AE36" s="118"/>
      <c r="AF36" s="118"/>
      <c r="AG36" s="118"/>
      <c r="AH36" s="118"/>
      <c r="AI36" s="118"/>
      <c r="AJ36" s="118"/>
      <c r="AK36" s="118"/>
    </row>
    <row r="37" spans="1:37" ht="15" customHeight="1" x14ac:dyDescent="0.2">
      <c r="A37" s="151" t="s">
        <v>38</v>
      </c>
      <c r="B37" s="152"/>
      <c r="C37" s="121"/>
      <c r="D37" s="136"/>
      <c r="E37" s="124"/>
      <c r="F37" s="138"/>
      <c r="G37" s="125"/>
      <c r="H37" s="121"/>
      <c r="I37" s="136"/>
      <c r="J37" s="148"/>
      <c r="K37" s="124"/>
      <c r="L37" s="136"/>
      <c r="M37" s="130"/>
      <c r="Z37" s="131"/>
      <c r="AA37" s="131"/>
      <c r="AB37" s="131"/>
      <c r="AC37" s="131"/>
      <c r="AD37" s="131"/>
      <c r="AE37" s="131"/>
      <c r="AF37" s="131"/>
      <c r="AG37" s="131"/>
      <c r="AH37" s="131"/>
      <c r="AI37" s="131"/>
      <c r="AJ37" s="131"/>
      <c r="AK37" s="131"/>
    </row>
    <row r="38" spans="1:37" ht="15" customHeight="1" x14ac:dyDescent="0.2">
      <c r="A38" s="146" t="s">
        <v>39</v>
      </c>
      <c r="B38" s="124"/>
      <c r="C38" s="121"/>
      <c r="D38" s="136"/>
      <c r="E38" s="124"/>
      <c r="F38" s="138"/>
      <c r="G38" s="125"/>
      <c r="H38" s="121"/>
      <c r="I38" s="136"/>
      <c r="J38" s="148"/>
      <c r="K38" s="124"/>
      <c r="L38" s="136"/>
      <c r="M38" s="130"/>
      <c r="Z38" s="131"/>
      <c r="AA38" s="131"/>
      <c r="AB38" s="131"/>
      <c r="AC38" s="131"/>
      <c r="AD38" s="131"/>
      <c r="AE38" s="131"/>
      <c r="AF38" s="131"/>
      <c r="AG38" s="131"/>
      <c r="AH38" s="131"/>
      <c r="AI38" s="131"/>
      <c r="AJ38" s="131"/>
      <c r="AK38" s="131"/>
    </row>
    <row r="39" spans="1:37" ht="15" customHeight="1" thickBot="1" x14ac:dyDescent="0.25">
      <c r="A39" s="149" t="s">
        <v>100</v>
      </c>
      <c r="B39" s="150"/>
      <c r="C39" s="121"/>
      <c r="D39" s="153"/>
      <c r="E39" s="154"/>
      <c r="F39" s="150"/>
      <c r="G39" s="155"/>
      <c r="H39" s="130"/>
      <c r="I39" s="153"/>
      <c r="J39" s="156"/>
      <c r="K39" s="150"/>
      <c r="L39" s="153"/>
      <c r="M39" s="130"/>
      <c r="Z39" s="131"/>
      <c r="AA39" s="131"/>
      <c r="AB39" s="131"/>
      <c r="AC39" s="131"/>
      <c r="AD39" s="131"/>
      <c r="AE39" s="131"/>
      <c r="AF39" s="131"/>
      <c r="AG39" s="131"/>
      <c r="AH39" s="131"/>
      <c r="AI39" s="131"/>
      <c r="AJ39" s="131"/>
      <c r="AK39" s="131"/>
    </row>
    <row r="40" spans="1:37" x14ac:dyDescent="0.2">
      <c r="D40" s="133" t="s">
        <v>74</v>
      </c>
      <c r="E40" s="133">
        <f>SUM(E4:E39)</f>
        <v>275.5</v>
      </c>
      <c r="F40" s="133">
        <f>SUM(F4:F39)</f>
        <v>5959</v>
      </c>
    </row>
  </sheetData>
  <sheetProtection sheet="1" objects="1" scenarios="1" selectLockedCells="1"/>
  <protectedRanges>
    <protectedRange algorithmName="SHA-512" hashValue="i/+B6Cqh5AyDEqjPK02kY6qu0mSjzw30gqoO6L96t2UFwIyn+ceMwovQn/wzaWjrkv00wablSTAk5l/Zp3NZ4Q==" saltValue="M2qQ7CghH4uhBg4ebwfGvQ==" spinCount="100000" sqref="C12:C17 M12:O17" name="Bereich1"/>
    <protectedRange algorithmName="SHA-512" hashValue="i/+B6Cqh5AyDEqjPK02kY6qu0mSjzw30gqoO6L96t2UFwIyn+ceMwovQn/wzaWjrkv00wablSTAk5l/Zp3NZ4Q==" saltValue="M2qQ7CghH4uhBg4ebwfGvQ==" spinCount="100000" sqref="L12:L17" name="Bereich1_1"/>
    <protectedRange algorithmName="SHA-512" hashValue="i/+B6Cqh5AyDEqjPK02kY6qu0mSjzw30gqoO6L96t2UFwIyn+ceMwovQn/wzaWjrkv00wablSTAk5l/Zp3NZ4Q==" saltValue="M2qQ7CghH4uhBg4ebwfGvQ==" spinCount="100000" sqref="E24" name="Bereich1_1_2_2_1_1"/>
    <protectedRange algorithmName="SHA-512" hashValue="i/+B6Cqh5AyDEqjPK02kY6qu0mSjzw30gqoO6L96t2UFwIyn+ceMwovQn/wzaWjrkv00wablSTAk5l/Zp3NZ4Q==" saltValue="M2qQ7CghH4uhBg4ebwfGvQ==" spinCount="100000" sqref="H12:H17" name="Bereich1_1_2_1_1"/>
    <protectedRange algorithmName="SHA-512" hashValue="i/+B6Cqh5AyDEqjPK02kY6qu0mSjzw30gqoO6L96t2UFwIyn+ceMwovQn/wzaWjrkv00wablSTAk5l/Zp3NZ4Q==" saltValue="M2qQ7CghH4uhBg4ebwfGvQ==" spinCount="100000" sqref="D9:F9" name="Bereich1_1_2_3_2"/>
    <protectedRange algorithmName="SHA-512" hashValue="i/+B6Cqh5AyDEqjPK02kY6qu0mSjzw30gqoO6L96t2UFwIyn+ceMwovQn/wzaWjrkv00wablSTAk5l/Zp3NZ4Q==" saltValue="M2qQ7CghH4uhBg4ebwfGvQ==" spinCount="100000" sqref="D11:F11 D6:F6" name="Bereich1_1_2_3_1_1_2"/>
    <protectedRange algorithmName="SHA-512" hashValue="i/+B6Cqh5AyDEqjPK02kY6qu0mSjzw30gqoO6L96t2UFwIyn+ceMwovQn/wzaWjrkv00wablSTAk5l/Zp3NZ4Q==" saltValue="M2qQ7CghH4uhBg4ebwfGvQ==" spinCount="100000" sqref="E12:F12" name="Bereich1_3_2"/>
    <protectedRange algorithmName="SHA-512" hashValue="i/+B6Cqh5AyDEqjPK02kY6qu0mSjzw30gqoO6L96t2UFwIyn+ceMwovQn/wzaWjrkv00wablSTAk5l/Zp3NZ4Q==" saltValue="M2qQ7CghH4uhBg4ebwfGvQ==" spinCount="100000" sqref="D8" name="Bereich1_3_1_1_1_1"/>
    <protectedRange algorithmName="SHA-512" hashValue="i/+B6Cqh5AyDEqjPK02kY6qu0mSjzw30gqoO6L96t2UFwIyn+ceMwovQn/wzaWjrkv00wablSTAk5l/Zp3NZ4Q==" saltValue="M2qQ7CghH4uhBg4ebwfGvQ==" spinCount="100000" sqref="D7" name="Bereich1_2_1_1_1_1"/>
    <protectedRange algorithmName="SHA-512" hashValue="i/+B6Cqh5AyDEqjPK02kY6qu0mSjzw30gqoO6L96t2UFwIyn+ceMwovQn/wzaWjrkv00wablSTAk5l/Zp3NZ4Q==" saltValue="M2qQ7CghH4uhBg4ebwfGvQ==" spinCount="100000" sqref="I16:K18" name="Bereich1_1_1_1"/>
    <protectedRange algorithmName="SHA-512" hashValue="i/+B6Cqh5AyDEqjPK02kY6qu0mSjzw30gqoO6L96t2UFwIyn+ceMwovQn/wzaWjrkv00wablSTAk5l/Zp3NZ4Q==" saltValue="M2qQ7CghH4uhBg4ebwfGvQ==" spinCount="100000" sqref="I12:K12 I14:K14 I13:J13 I15:J15" name="Bereich1_1_1_1_1_1"/>
  </protectedRanges>
  <dataValidations count="1">
    <dataValidation type="list" allowBlank="1" showInputMessage="1" showErrorMessage="1" errorTitle="Falsche Daten" sqref="G5:G39" xr:uid="{705AD843-CB65-496A-84E2-718620347E7D}">
      <formula1>Ausgaben</formula1>
    </dataValidation>
  </dataValidations>
  <pageMargins left="0.7" right="0.7" top="0.78740157499999996" bottom="0.78740157499999996" header="0.3" footer="0.3"/>
  <pageSetup paperSize="9" orientation="portrait" horizontalDpi="4294967293"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K40"/>
  <sheetViews>
    <sheetView zoomScaleNormal="100" workbookViewId="0">
      <selection activeCell="D5" sqref="D5"/>
    </sheetView>
  </sheetViews>
  <sheetFormatPr baseColWidth="10" defaultRowHeight="12" x14ac:dyDescent="0.2"/>
  <cols>
    <col min="1" max="1" width="55.140625" style="119" customWidth="1"/>
    <col min="2" max="2" width="11.42578125" style="104"/>
    <col min="3" max="3" width="2.140625" style="104" customWidth="1"/>
    <col min="4" max="4" width="27" style="104" customWidth="1"/>
    <col min="5" max="6" width="11.42578125" style="104"/>
    <col min="7" max="7" width="39" style="104" customWidth="1"/>
    <col min="8" max="8" width="5.28515625" style="104" customWidth="1"/>
    <col min="9" max="9" width="27" style="104" customWidth="1"/>
    <col min="10" max="16384" width="11.42578125" style="104"/>
  </cols>
  <sheetData>
    <row r="1" spans="1:37" s="102" customFormat="1" ht="20.100000000000001" customHeight="1" x14ac:dyDescent="0.3">
      <c r="A1" s="82" t="s">
        <v>60</v>
      </c>
      <c r="B1" s="82"/>
    </row>
    <row r="2" spans="1:37" s="102" customFormat="1" ht="15" customHeight="1" x14ac:dyDescent="0.3">
      <c r="A2" s="82"/>
      <c r="B2" s="82"/>
    </row>
    <row r="3" spans="1:37" ht="15" customHeight="1" thickBot="1" x14ac:dyDescent="0.25">
      <c r="A3" s="83" t="s">
        <v>6</v>
      </c>
      <c r="B3" s="84" t="s">
        <v>72</v>
      </c>
      <c r="C3" s="103"/>
      <c r="E3" s="105"/>
      <c r="F3" s="105"/>
      <c r="G3" s="105"/>
      <c r="I3" s="105"/>
      <c r="J3" s="105"/>
      <c r="K3" s="105"/>
      <c r="L3" s="105"/>
      <c r="M3" s="106"/>
      <c r="N3" s="106"/>
      <c r="O3" s="106"/>
      <c r="Z3" s="107"/>
      <c r="AA3" s="107"/>
      <c r="AB3" s="107"/>
      <c r="AC3" s="107"/>
      <c r="AD3" s="107"/>
      <c r="AE3" s="107"/>
      <c r="AF3" s="108"/>
      <c r="AG3" s="108"/>
      <c r="AH3" s="108"/>
      <c r="AI3" s="108"/>
      <c r="AJ3" s="108"/>
      <c r="AK3" s="108"/>
    </row>
    <row r="4" spans="1:37" ht="15" customHeight="1" thickBot="1" x14ac:dyDescent="0.25">
      <c r="A4" s="85" t="s">
        <v>13</v>
      </c>
      <c r="B4" s="86">
        <f>Gesamt!L4</f>
        <v>17308.400000000001</v>
      </c>
      <c r="C4" s="109"/>
      <c r="D4" s="110" t="s">
        <v>42</v>
      </c>
      <c r="E4" s="111" t="s">
        <v>61</v>
      </c>
      <c r="F4" s="112" t="s">
        <v>44</v>
      </c>
      <c r="G4" s="112" t="s">
        <v>45</v>
      </c>
      <c r="H4" s="106"/>
      <c r="I4" s="113" t="s">
        <v>46</v>
      </c>
      <c r="J4" s="114" t="s">
        <v>86</v>
      </c>
      <c r="K4" s="112" t="s">
        <v>44</v>
      </c>
      <c r="L4" s="112" t="s">
        <v>45</v>
      </c>
      <c r="M4" s="115"/>
      <c r="N4" s="115"/>
      <c r="O4" s="115"/>
      <c r="Z4" s="118"/>
      <c r="AA4" s="118"/>
      <c r="AB4" s="118"/>
      <c r="AC4" s="118"/>
      <c r="AD4" s="118"/>
      <c r="AE4" s="118"/>
      <c r="AF4" s="118"/>
      <c r="AG4" s="118"/>
      <c r="AH4" s="118"/>
      <c r="AI4" s="118"/>
      <c r="AJ4" s="118"/>
      <c r="AK4" s="118"/>
    </row>
    <row r="5" spans="1:37" ht="15" customHeight="1" x14ac:dyDescent="0.2">
      <c r="A5" s="87"/>
      <c r="B5" s="88"/>
      <c r="C5" s="121"/>
      <c r="D5" s="122" t="s">
        <v>89</v>
      </c>
      <c r="E5" s="123"/>
      <c r="F5" s="124">
        <v>3097.37</v>
      </c>
      <c r="G5" s="125" t="s">
        <v>55</v>
      </c>
      <c r="H5" s="121"/>
      <c r="I5" s="126" t="s">
        <v>92</v>
      </c>
      <c r="J5" s="127"/>
      <c r="K5" s="128">
        <v>1019</v>
      </c>
      <c r="L5" s="129"/>
      <c r="M5" s="130"/>
      <c r="N5" s="130"/>
      <c r="O5" s="130"/>
      <c r="Z5" s="131"/>
      <c r="AA5" s="131"/>
      <c r="AB5" s="131"/>
      <c r="AC5" s="131"/>
      <c r="AD5" s="131"/>
      <c r="AE5" s="131"/>
      <c r="AF5" s="131"/>
      <c r="AG5" s="131"/>
      <c r="AH5" s="131"/>
      <c r="AI5" s="131"/>
      <c r="AJ5" s="131"/>
      <c r="AK5" s="131"/>
    </row>
    <row r="6" spans="1:37" s="139" customFormat="1" ht="15" customHeight="1" x14ac:dyDescent="0.2">
      <c r="A6" s="89" t="s">
        <v>14</v>
      </c>
      <c r="B6" s="90">
        <f>SUM(B7:B9)</f>
        <v>7908.5</v>
      </c>
      <c r="C6" s="109"/>
      <c r="D6" s="134" t="s">
        <v>81</v>
      </c>
      <c r="E6" s="135"/>
      <c r="F6" s="135">
        <v>130</v>
      </c>
      <c r="G6" s="125" t="s">
        <v>55</v>
      </c>
      <c r="H6" s="121"/>
      <c r="I6" s="136"/>
      <c r="J6" s="137"/>
      <c r="K6" s="138"/>
      <c r="L6" s="129"/>
      <c r="M6" s="115"/>
      <c r="N6" s="115"/>
      <c r="O6" s="115"/>
      <c r="Z6" s="118"/>
      <c r="AA6" s="118"/>
      <c r="AB6" s="118"/>
      <c r="AC6" s="118"/>
      <c r="AD6" s="118"/>
      <c r="AE6" s="118"/>
      <c r="AF6" s="118"/>
      <c r="AG6" s="118"/>
      <c r="AH6" s="118"/>
      <c r="AI6" s="118"/>
      <c r="AJ6" s="118"/>
      <c r="AK6" s="118"/>
    </row>
    <row r="7" spans="1:37" ht="15" customHeight="1" x14ac:dyDescent="0.2">
      <c r="A7" s="91" t="s">
        <v>15</v>
      </c>
      <c r="B7" s="92">
        <f>SUM(K4:K39)</f>
        <v>7633</v>
      </c>
      <c r="C7" s="121"/>
      <c r="D7" s="134" t="s">
        <v>90</v>
      </c>
      <c r="E7" s="123"/>
      <c r="F7" s="123">
        <v>855.58</v>
      </c>
      <c r="G7" s="125" t="s">
        <v>55</v>
      </c>
      <c r="H7" s="121"/>
      <c r="I7" s="136" t="s">
        <v>93</v>
      </c>
      <c r="J7" s="137"/>
      <c r="K7" s="128">
        <v>1019</v>
      </c>
      <c r="L7" s="140"/>
      <c r="M7" s="130"/>
      <c r="N7" s="130"/>
      <c r="O7" s="130"/>
      <c r="Z7" s="131"/>
      <c r="AA7" s="131"/>
      <c r="AB7" s="131"/>
      <c r="AC7" s="131"/>
      <c r="AD7" s="131"/>
      <c r="AE7" s="131"/>
      <c r="AF7" s="131"/>
      <c r="AG7" s="131"/>
      <c r="AH7" s="131"/>
      <c r="AI7" s="131"/>
      <c r="AJ7" s="131"/>
      <c r="AK7" s="131"/>
    </row>
    <row r="8" spans="1:37" ht="15" customHeight="1" x14ac:dyDescent="0.2">
      <c r="A8" s="93" t="s">
        <v>82</v>
      </c>
      <c r="B8" s="94">
        <v>0</v>
      </c>
      <c r="C8" s="121"/>
      <c r="D8" s="134" t="s">
        <v>91</v>
      </c>
      <c r="E8" s="124"/>
      <c r="F8" s="124">
        <v>47.05</v>
      </c>
      <c r="G8" s="125" t="s">
        <v>55</v>
      </c>
      <c r="H8" s="121"/>
      <c r="I8" s="136"/>
      <c r="J8" s="138"/>
      <c r="K8" s="141"/>
      <c r="L8" s="140"/>
      <c r="M8" s="130"/>
      <c r="N8" s="130"/>
      <c r="O8" s="130"/>
      <c r="Z8" s="131"/>
      <c r="AA8" s="131"/>
      <c r="AB8" s="131"/>
      <c r="AC8" s="131"/>
      <c r="AD8" s="131"/>
      <c r="AE8" s="131"/>
      <c r="AF8" s="131"/>
      <c r="AG8" s="131"/>
      <c r="AH8" s="131"/>
      <c r="AI8" s="131"/>
      <c r="AJ8" s="131"/>
      <c r="AK8" s="131"/>
    </row>
    <row r="9" spans="1:37" ht="15" customHeight="1" x14ac:dyDescent="0.2">
      <c r="A9" s="95" t="s">
        <v>84</v>
      </c>
      <c r="B9" s="94">
        <f>Okt!E40</f>
        <v>275.5</v>
      </c>
      <c r="C9" s="121"/>
      <c r="D9" s="134"/>
      <c r="E9" s="142"/>
      <c r="F9" s="142"/>
      <c r="G9" s="143"/>
      <c r="H9" s="121"/>
      <c r="I9" s="134" t="s">
        <v>94</v>
      </c>
      <c r="J9" s="141"/>
      <c r="K9" s="128">
        <v>1019</v>
      </c>
      <c r="L9" s="144"/>
      <c r="M9" s="130"/>
      <c r="N9" s="130"/>
      <c r="O9" s="130"/>
      <c r="Z9" s="131"/>
      <c r="AA9" s="131"/>
      <c r="AB9" s="131"/>
      <c r="AC9" s="131"/>
      <c r="AD9" s="131"/>
      <c r="AE9" s="131"/>
      <c r="AF9" s="131"/>
      <c r="AG9" s="131"/>
      <c r="AH9" s="131"/>
      <c r="AI9" s="131"/>
      <c r="AJ9" s="131"/>
      <c r="AK9" s="131"/>
    </row>
    <row r="10" spans="1:37" ht="15" customHeight="1" x14ac:dyDescent="0.2">
      <c r="A10" s="87"/>
      <c r="B10" s="88"/>
      <c r="C10" s="121"/>
      <c r="D10" s="122"/>
      <c r="E10" s="123"/>
      <c r="F10" s="124"/>
      <c r="G10" s="125"/>
      <c r="H10" s="121"/>
      <c r="I10" s="134"/>
      <c r="J10" s="141"/>
      <c r="K10" s="141"/>
      <c r="L10" s="144"/>
      <c r="M10" s="130"/>
      <c r="N10" s="130"/>
      <c r="O10" s="130"/>
      <c r="Z10" s="131"/>
      <c r="AA10" s="131"/>
      <c r="AB10" s="131"/>
      <c r="AC10" s="131"/>
      <c r="AD10" s="131"/>
      <c r="AE10" s="131"/>
      <c r="AF10" s="131"/>
      <c r="AG10" s="131"/>
      <c r="AH10" s="131"/>
      <c r="AI10" s="131"/>
      <c r="AJ10" s="131"/>
      <c r="AK10" s="131"/>
    </row>
    <row r="11" spans="1:37" s="139" customFormat="1" ht="15" customHeight="1" x14ac:dyDescent="0.2">
      <c r="A11" s="89" t="s">
        <v>17</v>
      </c>
      <c r="B11" s="90">
        <f>SUM(B12:B30)</f>
        <v>7177.66</v>
      </c>
      <c r="C11" s="109"/>
      <c r="D11" s="134"/>
      <c r="E11" s="135"/>
      <c r="F11" s="135"/>
      <c r="G11" s="125"/>
      <c r="H11" s="121"/>
      <c r="I11" s="136" t="s">
        <v>95</v>
      </c>
      <c r="J11" s="138"/>
      <c r="K11" s="128">
        <v>2038</v>
      </c>
      <c r="L11" s="140"/>
      <c r="M11" s="115"/>
      <c r="N11" s="115"/>
      <c r="O11" s="115"/>
      <c r="Z11" s="118"/>
      <c r="AA11" s="118"/>
      <c r="AB11" s="118"/>
      <c r="AC11" s="118"/>
      <c r="AD11" s="118"/>
      <c r="AE11" s="118"/>
      <c r="AF11" s="118"/>
      <c r="AG11" s="118"/>
      <c r="AH11" s="118"/>
      <c r="AI11" s="118"/>
      <c r="AJ11" s="118"/>
      <c r="AK11" s="118"/>
    </row>
    <row r="12" spans="1:37" ht="15" customHeight="1" x14ac:dyDescent="0.2">
      <c r="A12" s="95" t="s">
        <v>55</v>
      </c>
      <c r="B12" s="92">
        <f>SUMIF(G4:G39,"Personal",F4:F39)</f>
        <v>4130</v>
      </c>
      <c r="C12" s="121"/>
      <c r="D12" s="134"/>
      <c r="E12" s="142"/>
      <c r="F12" s="142"/>
      <c r="G12" s="143"/>
      <c r="H12" s="121"/>
      <c r="I12" s="134"/>
      <c r="J12" s="141"/>
      <c r="K12" s="141"/>
      <c r="L12" s="140"/>
      <c r="M12" s="130"/>
      <c r="N12" s="130"/>
      <c r="O12" s="130"/>
      <c r="Z12" s="131"/>
      <c r="AA12" s="131"/>
      <c r="AB12" s="131"/>
      <c r="AC12" s="131"/>
      <c r="AD12" s="131"/>
      <c r="AE12" s="131"/>
      <c r="AF12" s="131"/>
      <c r="AG12" s="131"/>
      <c r="AH12" s="131"/>
      <c r="AI12" s="131"/>
      <c r="AJ12" s="131"/>
      <c r="AK12" s="131"/>
    </row>
    <row r="13" spans="1:37" ht="15" customHeight="1" x14ac:dyDescent="0.2">
      <c r="A13" s="95" t="s">
        <v>54</v>
      </c>
      <c r="B13" s="92">
        <f>SUMIF(G4:G39,"Freelancer",F4:F39)</f>
        <v>0</v>
      </c>
      <c r="C13" s="121"/>
      <c r="D13" s="134" t="s">
        <v>77</v>
      </c>
      <c r="E13" s="142"/>
      <c r="F13" s="142">
        <v>65</v>
      </c>
      <c r="G13" s="143" t="s">
        <v>56</v>
      </c>
      <c r="H13" s="121"/>
      <c r="I13" s="134" t="s">
        <v>96</v>
      </c>
      <c r="J13" s="141"/>
      <c r="K13" s="128">
        <v>2038</v>
      </c>
      <c r="L13" s="140"/>
      <c r="M13" s="130"/>
      <c r="N13" s="130"/>
      <c r="O13" s="130"/>
      <c r="Z13" s="131"/>
      <c r="AA13" s="131"/>
      <c r="AB13" s="131"/>
      <c r="AC13" s="131"/>
      <c r="AD13" s="131"/>
      <c r="AE13" s="131"/>
      <c r="AF13" s="131"/>
      <c r="AG13" s="131"/>
      <c r="AH13" s="131"/>
      <c r="AI13" s="131"/>
      <c r="AJ13" s="131"/>
      <c r="AK13" s="131"/>
    </row>
    <row r="14" spans="1:37" ht="15" customHeight="1" x14ac:dyDescent="0.2">
      <c r="A14" s="95" t="s">
        <v>56</v>
      </c>
      <c r="B14" s="92">
        <f>SUMIF(G4:G39,"Raumkosten (Nettomiete)",F4:F39)</f>
        <v>65</v>
      </c>
      <c r="C14" s="121"/>
      <c r="D14" s="134" t="s">
        <v>53</v>
      </c>
      <c r="E14" s="142">
        <v>9.5</v>
      </c>
      <c r="F14" s="142">
        <v>50</v>
      </c>
      <c r="G14" s="143" t="s">
        <v>53</v>
      </c>
      <c r="H14" s="121"/>
      <c r="I14" s="134"/>
      <c r="J14" s="141"/>
      <c r="K14" s="141"/>
      <c r="L14" s="140"/>
      <c r="M14" s="130"/>
      <c r="N14" s="130"/>
      <c r="O14" s="130"/>
      <c r="Z14" s="131"/>
      <c r="AA14" s="131"/>
      <c r="AB14" s="131"/>
      <c r="AC14" s="131"/>
      <c r="AD14" s="131"/>
      <c r="AE14" s="131"/>
      <c r="AF14" s="131"/>
      <c r="AG14" s="131"/>
      <c r="AH14" s="131"/>
      <c r="AI14" s="131"/>
      <c r="AJ14" s="131"/>
      <c r="AK14" s="131"/>
    </row>
    <row r="15" spans="1:37" ht="15" customHeight="1" x14ac:dyDescent="0.2">
      <c r="A15" s="95" t="s">
        <v>53</v>
      </c>
      <c r="B15" s="92">
        <f>SUMIF(G4:G39,"Nebenkosten Raum",F4:F39)</f>
        <v>50</v>
      </c>
      <c r="C15" s="121"/>
      <c r="D15" s="134" t="s">
        <v>52</v>
      </c>
      <c r="E15" s="142">
        <v>19</v>
      </c>
      <c r="F15" s="142">
        <v>119</v>
      </c>
      <c r="G15" s="143" t="s">
        <v>52</v>
      </c>
      <c r="H15" s="121"/>
      <c r="I15" s="134" t="s">
        <v>99</v>
      </c>
      <c r="J15" s="141"/>
      <c r="K15" s="128">
        <v>500</v>
      </c>
      <c r="L15" s="140"/>
      <c r="M15" s="130"/>
      <c r="N15" s="130"/>
      <c r="O15" s="130"/>
      <c r="Z15" s="131"/>
      <c r="AA15" s="131"/>
      <c r="AB15" s="131"/>
      <c r="AC15" s="131"/>
      <c r="AD15" s="131"/>
      <c r="AE15" s="131"/>
      <c r="AF15" s="131"/>
      <c r="AG15" s="131"/>
      <c r="AH15" s="131"/>
      <c r="AI15" s="131"/>
      <c r="AJ15" s="131"/>
      <c r="AK15" s="131"/>
    </row>
    <row r="16" spans="1:37" ht="15" customHeight="1" x14ac:dyDescent="0.2">
      <c r="A16" s="95" t="s">
        <v>52</v>
      </c>
      <c r="B16" s="92">
        <f>SUMIF(G4:G39,"Wareneinkauf",F4:F39)</f>
        <v>119</v>
      </c>
      <c r="C16" s="121"/>
      <c r="D16" s="134" t="s">
        <v>75</v>
      </c>
      <c r="E16" s="142">
        <v>19</v>
      </c>
      <c r="F16" s="142">
        <v>119</v>
      </c>
      <c r="G16" s="143" t="s">
        <v>75</v>
      </c>
      <c r="H16" s="121"/>
      <c r="I16" s="134"/>
      <c r="J16" s="145"/>
      <c r="K16" s="141"/>
      <c r="L16" s="140"/>
      <c r="M16" s="130"/>
      <c r="N16" s="130"/>
      <c r="O16" s="130"/>
      <c r="Z16" s="131"/>
      <c r="AA16" s="131"/>
      <c r="AB16" s="131"/>
      <c r="AC16" s="131"/>
      <c r="AD16" s="131"/>
      <c r="AE16" s="131"/>
      <c r="AF16" s="131"/>
      <c r="AG16" s="131"/>
      <c r="AH16" s="131"/>
      <c r="AI16" s="131"/>
      <c r="AJ16" s="131"/>
      <c r="AK16" s="131"/>
    </row>
    <row r="17" spans="1:37" ht="15" customHeight="1" x14ac:dyDescent="0.2">
      <c r="A17" s="95" t="s">
        <v>75</v>
      </c>
      <c r="B17" s="92">
        <f>SUMIF(G4:G39,"Weiterbildung",F4:F39)</f>
        <v>119</v>
      </c>
      <c r="C17" s="121"/>
      <c r="D17" s="134" t="s">
        <v>78</v>
      </c>
      <c r="E17" s="142">
        <v>19</v>
      </c>
      <c r="F17" s="142">
        <v>119</v>
      </c>
      <c r="G17" s="143" t="s">
        <v>57</v>
      </c>
      <c r="H17" s="121"/>
      <c r="I17" s="134"/>
      <c r="J17" s="145"/>
      <c r="K17" s="141"/>
      <c r="L17" s="140"/>
      <c r="M17" s="130"/>
      <c r="N17" s="130"/>
      <c r="O17" s="130"/>
      <c r="Z17" s="131"/>
      <c r="AA17" s="131"/>
      <c r="AB17" s="131"/>
      <c r="AC17" s="131"/>
      <c r="AD17" s="131"/>
      <c r="AE17" s="131"/>
      <c r="AF17" s="131"/>
      <c r="AG17" s="131"/>
      <c r="AH17" s="131"/>
      <c r="AI17" s="131"/>
      <c r="AJ17" s="131"/>
      <c r="AK17" s="131"/>
    </row>
    <row r="18" spans="1:37" ht="15" customHeight="1" x14ac:dyDescent="0.2">
      <c r="A18" s="95" t="s">
        <v>57</v>
      </c>
      <c r="B18" s="92">
        <f>SUMIF(G4:G39,"Versicherungen / Beiträge / Gebühren",F4:F39)</f>
        <v>119</v>
      </c>
      <c r="C18" s="121"/>
      <c r="D18" s="134" t="s">
        <v>58</v>
      </c>
      <c r="E18" s="142">
        <v>19</v>
      </c>
      <c r="F18" s="142">
        <v>119</v>
      </c>
      <c r="G18" s="143" t="s">
        <v>58</v>
      </c>
      <c r="H18" s="121"/>
      <c r="I18" s="134"/>
      <c r="J18" s="145"/>
      <c r="K18" s="141"/>
      <c r="L18" s="140"/>
      <c r="M18" s="130"/>
      <c r="N18" s="130"/>
      <c r="O18" s="130"/>
      <c r="Z18" s="131"/>
      <c r="AA18" s="131"/>
      <c r="AB18" s="131"/>
      <c r="AC18" s="131"/>
      <c r="AD18" s="131"/>
      <c r="AE18" s="131"/>
      <c r="AF18" s="131"/>
      <c r="AG18" s="131"/>
      <c r="AH18" s="131"/>
      <c r="AI18" s="131"/>
      <c r="AJ18" s="131"/>
      <c r="AK18" s="131"/>
    </row>
    <row r="19" spans="1:37" ht="15" customHeight="1" x14ac:dyDescent="0.2">
      <c r="A19" s="95" t="s">
        <v>58</v>
      </c>
      <c r="B19" s="92">
        <f>SUMIF(G4:G39,"Bürokosten",F4:F39)</f>
        <v>119</v>
      </c>
      <c r="C19" s="121"/>
      <c r="D19" s="134" t="s">
        <v>47</v>
      </c>
      <c r="E19" s="142">
        <v>38</v>
      </c>
      <c r="F19" s="142">
        <v>238</v>
      </c>
      <c r="G19" s="143" t="s">
        <v>47</v>
      </c>
      <c r="H19" s="121"/>
      <c r="I19" s="136"/>
      <c r="J19" s="137"/>
      <c r="K19" s="138"/>
      <c r="L19" s="140"/>
      <c r="M19" s="130"/>
      <c r="N19" s="130"/>
      <c r="O19" s="130"/>
      <c r="Z19" s="131"/>
      <c r="AA19" s="131"/>
      <c r="AB19" s="131"/>
      <c r="AC19" s="131"/>
      <c r="AD19" s="131"/>
      <c r="AE19" s="131"/>
      <c r="AF19" s="131"/>
      <c r="AG19" s="131"/>
      <c r="AH19" s="131"/>
      <c r="AI19" s="131"/>
      <c r="AJ19" s="131"/>
      <c r="AK19" s="131"/>
    </row>
    <row r="20" spans="1:37" ht="15" customHeight="1" x14ac:dyDescent="0.2">
      <c r="A20" s="95" t="s">
        <v>47</v>
      </c>
      <c r="B20" s="92">
        <f>SUMIF(G4:G39,"Software",F4:F39)</f>
        <v>238</v>
      </c>
      <c r="C20" s="121"/>
      <c r="D20" s="134" t="s">
        <v>48</v>
      </c>
      <c r="E20" s="142">
        <v>95</v>
      </c>
      <c r="F20" s="142">
        <v>500</v>
      </c>
      <c r="G20" s="143" t="s">
        <v>48</v>
      </c>
      <c r="H20" s="121"/>
      <c r="I20" s="136"/>
      <c r="J20" s="137"/>
      <c r="K20" s="138"/>
      <c r="L20" s="140"/>
      <c r="M20" s="130"/>
      <c r="N20" s="130"/>
      <c r="O20" s="130"/>
      <c r="Z20" s="131"/>
      <c r="AA20" s="131"/>
      <c r="AB20" s="131"/>
      <c r="AC20" s="131"/>
      <c r="AD20" s="131"/>
      <c r="AE20" s="131"/>
      <c r="AF20" s="131"/>
      <c r="AG20" s="131"/>
      <c r="AH20" s="131"/>
      <c r="AI20" s="131"/>
      <c r="AJ20" s="131"/>
      <c r="AK20" s="131"/>
    </row>
    <row r="21" spans="1:37" ht="15" customHeight="1" x14ac:dyDescent="0.2">
      <c r="A21" s="96" t="s">
        <v>48</v>
      </c>
      <c r="B21" s="97">
        <f>SUMIF(G4:G39,"Werbung/Vertrieb",F4:F39)</f>
        <v>500</v>
      </c>
      <c r="C21" s="121"/>
      <c r="D21" s="134" t="s">
        <v>79</v>
      </c>
      <c r="E21" s="142">
        <v>57</v>
      </c>
      <c r="F21" s="142">
        <v>300</v>
      </c>
      <c r="G21" s="143" t="s">
        <v>50</v>
      </c>
      <c r="H21" s="121"/>
      <c r="I21" s="136"/>
      <c r="J21" s="137"/>
      <c r="K21" s="138"/>
      <c r="L21" s="140"/>
      <c r="M21" s="130"/>
      <c r="N21" s="130"/>
      <c r="O21" s="130"/>
      <c r="Z21" s="131"/>
      <c r="AA21" s="131"/>
      <c r="AB21" s="131"/>
      <c r="AC21" s="131"/>
      <c r="AD21" s="131"/>
      <c r="AE21" s="131"/>
      <c r="AF21" s="131"/>
      <c r="AG21" s="131"/>
      <c r="AH21" s="131"/>
      <c r="AI21" s="131"/>
      <c r="AJ21" s="131"/>
      <c r="AK21" s="131"/>
    </row>
    <row r="22" spans="1:37" ht="15" customHeight="1" x14ac:dyDescent="0.2">
      <c r="A22" s="96" t="s">
        <v>49</v>
      </c>
      <c r="B22" s="97">
        <f>SUMIF(G4:G39,"Buchführung, Rechts- und Beratungskosten",F4:F39)</f>
        <v>0</v>
      </c>
      <c r="C22" s="121"/>
      <c r="D22" s="134" t="s">
        <v>80</v>
      </c>
      <c r="E22" s="142">
        <v>0</v>
      </c>
      <c r="F22" s="142">
        <v>200</v>
      </c>
      <c r="G22" s="143" t="s">
        <v>33</v>
      </c>
      <c r="H22" s="121"/>
      <c r="I22" s="136"/>
      <c r="J22" s="137"/>
      <c r="K22" s="138"/>
      <c r="L22" s="140"/>
      <c r="M22" s="130"/>
      <c r="N22" s="130"/>
      <c r="O22" s="130"/>
      <c r="Z22" s="131"/>
      <c r="AA22" s="131"/>
      <c r="AB22" s="131"/>
      <c r="AC22" s="131"/>
      <c r="AD22" s="131"/>
      <c r="AE22" s="131"/>
      <c r="AF22" s="131"/>
      <c r="AG22" s="131"/>
      <c r="AH22" s="131"/>
      <c r="AI22" s="131"/>
      <c r="AJ22" s="131"/>
      <c r="AK22" s="131"/>
    </row>
    <row r="23" spans="1:37" ht="15" customHeight="1" x14ac:dyDescent="0.2">
      <c r="A23" s="96" t="s">
        <v>50</v>
      </c>
      <c r="B23" s="97">
        <f>SUMIF(G4:G39,"Übernachtung  / Reisekosten",F4:F39)</f>
        <v>300</v>
      </c>
      <c r="C23" s="121"/>
      <c r="D23" s="147"/>
      <c r="E23" s="142"/>
      <c r="F23" s="142"/>
      <c r="G23" s="143"/>
      <c r="H23" s="121"/>
      <c r="I23" s="136"/>
      <c r="J23" s="137"/>
      <c r="K23" s="138"/>
      <c r="L23" s="140"/>
      <c r="M23" s="130"/>
      <c r="N23" s="130"/>
      <c r="O23" s="130"/>
      <c r="Z23" s="131"/>
      <c r="AA23" s="131"/>
      <c r="AB23" s="131"/>
      <c r="AC23" s="131"/>
      <c r="AD23" s="131"/>
      <c r="AE23" s="131"/>
      <c r="AF23" s="131"/>
      <c r="AG23" s="131"/>
      <c r="AH23" s="131"/>
      <c r="AI23" s="131"/>
      <c r="AJ23" s="131"/>
      <c r="AK23" s="131"/>
    </row>
    <row r="24" spans="1:37" ht="15" customHeight="1" x14ac:dyDescent="0.2">
      <c r="A24" s="96" t="s">
        <v>28</v>
      </c>
      <c r="B24" s="97">
        <f>SUMIF(G4:G39,"Kraftfahrzeugkosten",F4:F39)</f>
        <v>0</v>
      </c>
      <c r="C24" s="121"/>
      <c r="D24" s="147"/>
      <c r="E24" s="142"/>
      <c r="F24" s="142"/>
      <c r="G24" s="143"/>
      <c r="H24" s="121"/>
      <c r="I24" s="136"/>
      <c r="J24" s="148"/>
      <c r="K24" s="138"/>
      <c r="L24" s="140"/>
      <c r="M24" s="130"/>
      <c r="N24" s="130"/>
      <c r="O24" s="130"/>
      <c r="Z24" s="131"/>
      <c r="AA24" s="131"/>
      <c r="AB24" s="131"/>
      <c r="AC24" s="131"/>
      <c r="AD24" s="131"/>
      <c r="AE24" s="131"/>
      <c r="AF24" s="131"/>
      <c r="AG24" s="131"/>
      <c r="AH24" s="131"/>
      <c r="AI24" s="131"/>
      <c r="AJ24" s="131"/>
      <c r="AK24" s="131"/>
    </row>
    <row r="25" spans="1:37" ht="15" customHeight="1" x14ac:dyDescent="0.2">
      <c r="A25" s="96" t="s">
        <v>51</v>
      </c>
      <c r="B25" s="97">
        <f>SUMIF(G4:G39,"Sonstige Kosten",F4:F39)</f>
        <v>0</v>
      </c>
      <c r="C25" s="121"/>
      <c r="D25" s="134"/>
      <c r="E25" s="142"/>
      <c r="F25" s="142"/>
      <c r="G25" s="143"/>
      <c r="H25" s="121"/>
      <c r="I25" s="136"/>
      <c r="J25" s="148"/>
      <c r="K25" s="138"/>
      <c r="L25" s="140"/>
      <c r="M25" s="130"/>
      <c r="N25" s="130"/>
      <c r="O25" s="130"/>
      <c r="Z25" s="131"/>
      <c r="AA25" s="131"/>
      <c r="AB25" s="131"/>
      <c r="AC25" s="131"/>
      <c r="AD25" s="131"/>
      <c r="AE25" s="131"/>
      <c r="AF25" s="131"/>
      <c r="AG25" s="131"/>
      <c r="AH25" s="131"/>
      <c r="AI25" s="131"/>
      <c r="AJ25" s="131"/>
      <c r="AK25" s="131"/>
    </row>
    <row r="26" spans="1:37" ht="15" customHeight="1" x14ac:dyDescent="0.2">
      <c r="A26" s="96" t="s">
        <v>30</v>
      </c>
      <c r="B26" s="97">
        <f>SUMIF(G4:G39,"Zinsen für Kredite",F4:F39)</f>
        <v>0</v>
      </c>
      <c r="C26" s="121"/>
      <c r="D26" s="134"/>
      <c r="E26" s="142"/>
      <c r="F26" s="141"/>
      <c r="G26" s="143"/>
      <c r="H26" s="121"/>
      <c r="I26" s="136"/>
      <c r="J26" s="148"/>
      <c r="K26" s="138"/>
      <c r="L26" s="140"/>
      <c r="M26" s="130"/>
      <c r="N26" s="130"/>
      <c r="O26" s="130"/>
      <c r="Z26" s="131"/>
      <c r="AA26" s="131"/>
      <c r="AB26" s="131"/>
      <c r="AC26" s="131"/>
      <c r="AD26" s="131"/>
      <c r="AE26" s="131"/>
      <c r="AF26" s="131"/>
      <c r="AG26" s="131"/>
      <c r="AH26" s="131"/>
      <c r="AI26" s="131"/>
      <c r="AJ26" s="131"/>
      <c r="AK26" s="131"/>
    </row>
    <row r="27" spans="1:37" ht="15" customHeight="1" x14ac:dyDescent="0.2">
      <c r="A27" s="96" t="s">
        <v>31</v>
      </c>
      <c r="B27" s="97">
        <f>SUMIF(G4:G39,"Tilgung von Krediten ",F4:F39)</f>
        <v>0</v>
      </c>
      <c r="C27" s="121"/>
      <c r="D27" s="134"/>
      <c r="E27" s="142"/>
      <c r="F27" s="141"/>
      <c r="G27" s="143"/>
      <c r="H27" s="121"/>
      <c r="I27" s="136"/>
      <c r="J27" s="148"/>
      <c r="K27" s="138"/>
      <c r="L27" s="140"/>
      <c r="M27" s="130"/>
      <c r="N27" s="130"/>
      <c r="O27" s="130"/>
      <c r="Z27" s="131"/>
      <c r="AA27" s="131"/>
      <c r="AB27" s="131"/>
      <c r="AC27" s="131"/>
      <c r="AD27" s="131"/>
      <c r="AE27" s="131"/>
      <c r="AF27" s="131"/>
      <c r="AG27" s="131"/>
      <c r="AH27" s="131"/>
      <c r="AI27" s="131"/>
      <c r="AJ27" s="131"/>
      <c r="AK27" s="131"/>
    </row>
    <row r="28" spans="1:37" ht="15" customHeight="1" x14ac:dyDescent="0.2">
      <c r="A28" s="96" t="s">
        <v>32</v>
      </c>
      <c r="B28" s="97">
        <f>SUMIF(G4:G39,"Abschreibungen",F4:F39)</f>
        <v>0</v>
      </c>
      <c r="C28" s="121"/>
      <c r="D28" s="134"/>
      <c r="E28" s="142"/>
      <c r="F28" s="141"/>
      <c r="G28" s="143"/>
      <c r="H28" s="121"/>
      <c r="I28" s="136"/>
      <c r="J28" s="148"/>
      <c r="K28" s="138"/>
      <c r="L28" s="140"/>
      <c r="M28" s="130"/>
      <c r="N28" s="130"/>
      <c r="O28" s="130"/>
      <c r="Z28" s="131"/>
      <c r="AA28" s="131"/>
      <c r="AB28" s="131"/>
      <c r="AC28" s="131"/>
      <c r="AD28" s="131"/>
      <c r="AE28" s="131"/>
      <c r="AF28" s="131"/>
      <c r="AG28" s="131"/>
      <c r="AH28" s="131"/>
      <c r="AI28" s="131"/>
      <c r="AJ28" s="131"/>
      <c r="AK28" s="131"/>
    </row>
    <row r="29" spans="1:37" ht="15" customHeight="1" x14ac:dyDescent="0.2">
      <c r="A29" s="96" t="s">
        <v>33</v>
      </c>
      <c r="B29" s="97">
        <f>SUMIF(G4:G39,"Ertragssteuern (Gewerbesteuer)",F4:F39)</f>
        <v>200</v>
      </c>
      <c r="C29" s="121"/>
      <c r="D29" s="134"/>
      <c r="E29" s="142"/>
      <c r="F29" s="141"/>
      <c r="G29" s="143"/>
      <c r="H29" s="121"/>
      <c r="I29" s="136"/>
      <c r="J29" s="148"/>
      <c r="K29" s="138"/>
      <c r="L29" s="140"/>
      <c r="M29" s="130"/>
      <c r="N29" s="130"/>
      <c r="O29" s="130"/>
      <c r="Z29" s="131"/>
      <c r="AA29" s="131"/>
      <c r="AB29" s="131"/>
      <c r="AC29" s="131"/>
      <c r="AD29" s="131"/>
      <c r="AE29" s="131"/>
      <c r="AF29" s="131"/>
      <c r="AG29" s="131"/>
      <c r="AH29" s="131"/>
      <c r="AI29" s="131"/>
      <c r="AJ29" s="131"/>
      <c r="AK29" s="131"/>
    </row>
    <row r="30" spans="1:37" ht="15" customHeight="1" thickBot="1" x14ac:dyDescent="0.25">
      <c r="A30" s="98" t="s">
        <v>85</v>
      </c>
      <c r="B30" s="99">
        <f>(ROUNDDOWN(Okt!B7/1.19,0))*0.19</f>
        <v>1218.6600000000001</v>
      </c>
      <c r="C30" s="121"/>
      <c r="D30" s="134"/>
      <c r="E30" s="142"/>
      <c r="F30" s="141"/>
      <c r="G30" s="143"/>
      <c r="H30" s="121"/>
      <c r="I30" s="136"/>
      <c r="J30" s="148"/>
      <c r="K30" s="124"/>
      <c r="L30" s="136"/>
      <c r="M30" s="130"/>
      <c r="N30" s="130"/>
      <c r="O30" s="130"/>
      <c r="Z30" s="131"/>
      <c r="AA30" s="131"/>
      <c r="AB30" s="131"/>
      <c r="AC30" s="131"/>
      <c r="AD30" s="131"/>
      <c r="AE30" s="131"/>
      <c r="AF30" s="131"/>
      <c r="AG30" s="131"/>
      <c r="AH30" s="131"/>
      <c r="AI30" s="131"/>
      <c r="AJ30" s="131"/>
      <c r="AK30" s="131"/>
    </row>
    <row r="31" spans="1:37" ht="15" customHeight="1" x14ac:dyDescent="0.2">
      <c r="A31" s="87"/>
      <c r="B31" s="88"/>
      <c r="C31" s="121"/>
      <c r="D31" s="134"/>
      <c r="E31" s="142"/>
      <c r="F31" s="141"/>
      <c r="G31" s="143"/>
      <c r="H31" s="121"/>
      <c r="I31" s="136"/>
      <c r="J31" s="148"/>
      <c r="K31" s="124"/>
      <c r="L31" s="136"/>
      <c r="M31" s="130"/>
      <c r="Z31" s="131"/>
      <c r="AA31" s="131"/>
      <c r="AB31" s="131"/>
      <c r="AC31" s="131"/>
      <c r="AD31" s="131"/>
      <c r="AE31" s="131"/>
      <c r="AF31" s="131"/>
      <c r="AG31" s="131"/>
      <c r="AH31" s="131"/>
      <c r="AI31" s="131"/>
      <c r="AJ31" s="131"/>
      <c r="AK31" s="131"/>
    </row>
    <row r="32" spans="1:37" ht="15" customHeight="1" x14ac:dyDescent="0.2">
      <c r="A32" s="100" t="s">
        <v>35</v>
      </c>
      <c r="B32" s="101">
        <f>B6-B11</f>
        <v>730.84000000000015</v>
      </c>
      <c r="C32" s="109"/>
      <c r="D32" s="134"/>
      <c r="E32" s="142"/>
      <c r="F32" s="141"/>
      <c r="G32" s="143"/>
      <c r="H32" s="121"/>
      <c r="I32" s="136"/>
      <c r="J32" s="148"/>
      <c r="K32" s="124"/>
      <c r="L32" s="136"/>
      <c r="M32" s="115"/>
      <c r="Z32" s="118"/>
      <c r="AA32" s="118"/>
      <c r="AB32" s="118"/>
      <c r="AC32" s="118"/>
      <c r="AD32" s="118"/>
      <c r="AE32" s="118"/>
      <c r="AF32" s="118"/>
      <c r="AG32" s="118"/>
      <c r="AH32" s="118"/>
      <c r="AI32" s="118"/>
      <c r="AJ32" s="118"/>
      <c r="AK32" s="118"/>
    </row>
    <row r="33" spans="1:37" ht="15" customHeight="1" x14ac:dyDescent="0.2">
      <c r="A33" s="87"/>
      <c r="B33" s="88"/>
      <c r="C33" s="121"/>
      <c r="D33" s="134"/>
      <c r="E33" s="142"/>
      <c r="F33" s="141"/>
      <c r="G33" s="143"/>
      <c r="H33" s="121"/>
      <c r="I33" s="136"/>
      <c r="J33" s="148"/>
      <c r="K33" s="124"/>
      <c r="L33" s="136"/>
      <c r="M33" s="130"/>
      <c r="Z33" s="131"/>
      <c r="AA33" s="131"/>
      <c r="AB33" s="131"/>
      <c r="AC33" s="131"/>
      <c r="AD33" s="131"/>
      <c r="AE33" s="131"/>
      <c r="AF33" s="131"/>
      <c r="AG33" s="131"/>
      <c r="AH33" s="131"/>
      <c r="AI33" s="131"/>
      <c r="AJ33" s="131"/>
      <c r="AK33" s="131"/>
    </row>
    <row r="34" spans="1:37" s="139" customFormat="1" ht="15" customHeight="1" x14ac:dyDescent="0.2">
      <c r="A34" s="89" t="s">
        <v>36</v>
      </c>
      <c r="B34" s="90">
        <f>B4+B32+B37+B38+B39</f>
        <v>18039.240000000002</v>
      </c>
      <c r="C34" s="109"/>
      <c r="D34" s="136"/>
      <c r="E34" s="124"/>
      <c r="F34" s="138"/>
      <c r="G34" s="125"/>
      <c r="H34" s="121"/>
      <c r="I34" s="136"/>
      <c r="J34" s="148"/>
      <c r="K34" s="124"/>
      <c r="L34" s="136"/>
      <c r="M34" s="115"/>
      <c r="Z34" s="118"/>
      <c r="AA34" s="118"/>
      <c r="AB34" s="118"/>
      <c r="AC34" s="118"/>
      <c r="AD34" s="118"/>
      <c r="AE34" s="118"/>
      <c r="AF34" s="118"/>
      <c r="AG34" s="118"/>
      <c r="AH34" s="118"/>
      <c r="AI34" s="118"/>
      <c r="AJ34" s="118"/>
      <c r="AK34" s="118"/>
    </row>
    <row r="35" spans="1:37" ht="15" customHeight="1" x14ac:dyDescent="0.2">
      <c r="B35" s="120"/>
      <c r="C35" s="121"/>
      <c r="D35" s="136"/>
      <c r="E35" s="124"/>
      <c r="F35" s="138"/>
      <c r="G35" s="125"/>
      <c r="H35" s="121"/>
      <c r="I35" s="136"/>
      <c r="J35" s="148"/>
      <c r="K35" s="124"/>
      <c r="L35" s="136"/>
      <c r="M35" s="130"/>
      <c r="Z35" s="131"/>
      <c r="AA35" s="131"/>
      <c r="AB35" s="131"/>
      <c r="AC35" s="131"/>
      <c r="AD35" s="131"/>
      <c r="AE35" s="131"/>
      <c r="AF35" s="131"/>
      <c r="AG35" s="131"/>
      <c r="AH35" s="131"/>
      <c r="AI35" s="131"/>
      <c r="AJ35" s="131"/>
      <c r="AK35" s="131"/>
    </row>
    <row r="36" spans="1:37" s="139" customFormat="1" ht="15" customHeight="1" x14ac:dyDescent="0.2">
      <c r="A36" s="132" t="s">
        <v>37</v>
      </c>
      <c r="B36" s="133"/>
      <c r="C36" s="109"/>
      <c r="D36" s="136"/>
      <c r="E36" s="124"/>
      <c r="F36" s="138"/>
      <c r="G36" s="125"/>
      <c r="H36" s="121"/>
      <c r="I36" s="136"/>
      <c r="J36" s="148"/>
      <c r="K36" s="124"/>
      <c r="L36" s="136"/>
      <c r="M36" s="115"/>
      <c r="Z36" s="118"/>
      <c r="AA36" s="118"/>
      <c r="AB36" s="118"/>
      <c r="AC36" s="118"/>
      <c r="AD36" s="118"/>
      <c r="AE36" s="118"/>
      <c r="AF36" s="118"/>
      <c r="AG36" s="118"/>
      <c r="AH36" s="118"/>
      <c r="AI36" s="118"/>
      <c r="AJ36" s="118"/>
      <c r="AK36" s="118"/>
    </row>
    <row r="37" spans="1:37" ht="15" customHeight="1" x14ac:dyDescent="0.2">
      <c r="A37" s="151" t="s">
        <v>38</v>
      </c>
      <c r="B37" s="152"/>
      <c r="C37" s="121"/>
      <c r="D37" s="136"/>
      <c r="E37" s="124"/>
      <c r="F37" s="138"/>
      <c r="G37" s="125"/>
      <c r="H37" s="121"/>
      <c r="I37" s="136"/>
      <c r="J37" s="148"/>
      <c r="K37" s="124"/>
      <c r="L37" s="136"/>
      <c r="M37" s="130"/>
      <c r="Z37" s="131"/>
      <c r="AA37" s="131"/>
      <c r="AB37" s="131"/>
      <c r="AC37" s="131"/>
      <c r="AD37" s="131"/>
      <c r="AE37" s="131"/>
      <c r="AF37" s="131"/>
      <c r="AG37" s="131"/>
      <c r="AH37" s="131"/>
      <c r="AI37" s="131"/>
      <c r="AJ37" s="131"/>
      <c r="AK37" s="131"/>
    </row>
    <row r="38" spans="1:37" ht="15" customHeight="1" x14ac:dyDescent="0.2">
      <c r="A38" s="146" t="s">
        <v>39</v>
      </c>
      <c r="B38" s="124"/>
      <c r="C38" s="121"/>
      <c r="D38" s="136"/>
      <c r="E38" s="124"/>
      <c r="F38" s="138"/>
      <c r="G38" s="125"/>
      <c r="H38" s="121"/>
      <c r="I38" s="136"/>
      <c r="J38" s="148"/>
      <c r="K38" s="124"/>
      <c r="L38" s="136"/>
      <c r="M38" s="130"/>
      <c r="Z38" s="131"/>
      <c r="AA38" s="131"/>
      <c r="AB38" s="131"/>
      <c r="AC38" s="131"/>
      <c r="AD38" s="131"/>
      <c r="AE38" s="131"/>
      <c r="AF38" s="131"/>
      <c r="AG38" s="131"/>
      <c r="AH38" s="131"/>
      <c r="AI38" s="131"/>
      <c r="AJ38" s="131"/>
      <c r="AK38" s="131"/>
    </row>
    <row r="39" spans="1:37" ht="15" customHeight="1" thickBot="1" x14ac:dyDescent="0.25">
      <c r="A39" s="149" t="s">
        <v>100</v>
      </c>
      <c r="B39" s="150"/>
      <c r="C39" s="121"/>
      <c r="D39" s="153"/>
      <c r="E39" s="154"/>
      <c r="F39" s="150"/>
      <c r="G39" s="155"/>
      <c r="H39" s="130"/>
      <c r="I39" s="153"/>
      <c r="J39" s="156"/>
      <c r="K39" s="150"/>
      <c r="L39" s="153"/>
      <c r="M39" s="130"/>
      <c r="Z39" s="131"/>
      <c r="AA39" s="131"/>
      <c r="AB39" s="131"/>
      <c r="AC39" s="131"/>
      <c r="AD39" s="131"/>
      <c r="AE39" s="131"/>
      <c r="AF39" s="131"/>
      <c r="AG39" s="131"/>
      <c r="AH39" s="131"/>
      <c r="AI39" s="131"/>
      <c r="AJ39" s="131"/>
      <c r="AK39" s="131"/>
    </row>
    <row r="40" spans="1:37" x14ac:dyDescent="0.2">
      <c r="D40" s="133" t="s">
        <v>74</v>
      </c>
      <c r="E40" s="133">
        <f>SUM(E4:E39)</f>
        <v>275.5</v>
      </c>
      <c r="F40" s="133">
        <f>SUM(F4:F39)</f>
        <v>5959</v>
      </c>
    </row>
  </sheetData>
  <sheetProtection sheet="1" objects="1" scenarios="1" selectLockedCells="1"/>
  <protectedRanges>
    <protectedRange algorithmName="SHA-512" hashValue="i/+B6Cqh5AyDEqjPK02kY6qu0mSjzw30gqoO6L96t2UFwIyn+ceMwovQn/wzaWjrkv00wablSTAk5l/Zp3NZ4Q==" saltValue="M2qQ7CghH4uhBg4ebwfGvQ==" spinCount="100000" sqref="C12:C17 M12:O17" name="Bereich1"/>
    <protectedRange algorithmName="SHA-512" hashValue="i/+B6Cqh5AyDEqjPK02kY6qu0mSjzw30gqoO6L96t2UFwIyn+ceMwovQn/wzaWjrkv00wablSTAk5l/Zp3NZ4Q==" saltValue="M2qQ7CghH4uhBg4ebwfGvQ==" spinCount="100000" sqref="L12:L17" name="Bereich1_1"/>
    <protectedRange algorithmName="SHA-512" hashValue="i/+B6Cqh5AyDEqjPK02kY6qu0mSjzw30gqoO6L96t2UFwIyn+ceMwovQn/wzaWjrkv00wablSTAk5l/Zp3NZ4Q==" saltValue="M2qQ7CghH4uhBg4ebwfGvQ==" spinCount="100000" sqref="E24" name="Bereich1_1_2_2_1_1"/>
    <protectedRange algorithmName="SHA-512" hashValue="i/+B6Cqh5AyDEqjPK02kY6qu0mSjzw30gqoO6L96t2UFwIyn+ceMwovQn/wzaWjrkv00wablSTAk5l/Zp3NZ4Q==" saltValue="M2qQ7CghH4uhBg4ebwfGvQ==" spinCount="100000" sqref="H12:H17" name="Bereich1_1_2_1"/>
    <protectedRange algorithmName="SHA-512" hashValue="i/+B6Cqh5AyDEqjPK02kY6qu0mSjzw30gqoO6L96t2UFwIyn+ceMwovQn/wzaWjrkv00wablSTAk5l/Zp3NZ4Q==" saltValue="M2qQ7CghH4uhBg4ebwfGvQ==" spinCount="100000" sqref="D9:F9" name="Bereich1_1_2_3_2"/>
    <protectedRange algorithmName="SHA-512" hashValue="i/+B6Cqh5AyDEqjPK02kY6qu0mSjzw30gqoO6L96t2UFwIyn+ceMwovQn/wzaWjrkv00wablSTAk5l/Zp3NZ4Q==" saltValue="M2qQ7CghH4uhBg4ebwfGvQ==" spinCount="100000" sqref="D11:F11 D6:F6" name="Bereich1_1_2_3_1_1_2"/>
    <protectedRange algorithmName="SHA-512" hashValue="i/+B6Cqh5AyDEqjPK02kY6qu0mSjzw30gqoO6L96t2UFwIyn+ceMwovQn/wzaWjrkv00wablSTAk5l/Zp3NZ4Q==" saltValue="M2qQ7CghH4uhBg4ebwfGvQ==" spinCount="100000" sqref="E12:F12" name="Bereich1_3_2_1"/>
    <protectedRange algorithmName="SHA-512" hashValue="i/+B6Cqh5AyDEqjPK02kY6qu0mSjzw30gqoO6L96t2UFwIyn+ceMwovQn/wzaWjrkv00wablSTAk5l/Zp3NZ4Q==" saltValue="M2qQ7CghH4uhBg4ebwfGvQ==" spinCount="100000" sqref="D8" name="Bereich1_3_1_1_1_1"/>
    <protectedRange algorithmName="SHA-512" hashValue="i/+B6Cqh5AyDEqjPK02kY6qu0mSjzw30gqoO6L96t2UFwIyn+ceMwovQn/wzaWjrkv00wablSTAk5l/Zp3NZ4Q==" saltValue="M2qQ7CghH4uhBg4ebwfGvQ==" spinCount="100000" sqref="D7" name="Bereich1_2_1_1_1_1"/>
    <protectedRange algorithmName="SHA-512" hashValue="i/+B6Cqh5AyDEqjPK02kY6qu0mSjzw30gqoO6L96t2UFwIyn+ceMwovQn/wzaWjrkv00wablSTAk5l/Zp3NZ4Q==" saltValue="M2qQ7CghH4uhBg4ebwfGvQ==" spinCount="100000" sqref="I16:K18" name="Bereich1_1_1_1"/>
    <protectedRange algorithmName="SHA-512" hashValue="i/+B6Cqh5AyDEqjPK02kY6qu0mSjzw30gqoO6L96t2UFwIyn+ceMwovQn/wzaWjrkv00wablSTAk5l/Zp3NZ4Q==" saltValue="M2qQ7CghH4uhBg4ebwfGvQ==" spinCount="100000" sqref="I12:K12 I14:K14 I13:J13 I15:J15" name="Bereich1_1_1_1_1_1"/>
  </protectedRanges>
  <dataValidations count="1">
    <dataValidation type="list" allowBlank="1" showInputMessage="1" showErrorMessage="1" errorTitle="Falsche Daten" sqref="G5:G39" xr:uid="{6663C5C0-3A68-4908-A3C4-2EF75F0CF6D2}">
      <formula1>Ausgaben</formula1>
    </dataValidation>
  </dataValidations>
  <pageMargins left="0.7" right="0.7" top="0.78740157499999996" bottom="0.78740157499999996" header="0.3" footer="0.3"/>
  <pageSetup paperSize="9" orientation="portrait" horizontalDpi="4294967293"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K40"/>
  <sheetViews>
    <sheetView workbookViewId="0">
      <selection activeCell="D5" sqref="D5"/>
    </sheetView>
  </sheetViews>
  <sheetFormatPr baseColWidth="10" defaultRowHeight="12" x14ac:dyDescent="0.2"/>
  <cols>
    <col min="1" max="1" width="55.140625" style="119" customWidth="1"/>
    <col min="2" max="2" width="11.42578125" style="104"/>
    <col min="3" max="3" width="2.140625" style="104" customWidth="1"/>
    <col min="4" max="4" width="27" style="104" customWidth="1"/>
    <col min="5" max="6" width="11.42578125" style="104"/>
    <col min="7" max="7" width="39" style="104" customWidth="1"/>
    <col min="8" max="8" width="5.28515625" style="104" customWidth="1"/>
    <col min="9" max="9" width="27" style="104" customWidth="1"/>
    <col min="10" max="16384" width="11.42578125" style="104"/>
  </cols>
  <sheetData>
    <row r="1" spans="1:37" s="102" customFormat="1" ht="20.100000000000001" customHeight="1" x14ac:dyDescent="0.3">
      <c r="A1" s="82" t="s">
        <v>87</v>
      </c>
      <c r="B1" s="82"/>
    </row>
    <row r="2" spans="1:37" s="102" customFormat="1" ht="15" customHeight="1" x14ac:dyDescent="0.3">
      <c r="A2" s="82"/>
      <c r="B2" s="82"/>
    </row>
    <row r="3" spans="1:37" ht="15" customHeight="1" thickBot="1" x14ac:dyDescent="0.25">
      <c r="A3" s="83" t="s">
        <v>6</v>
      </c>
      <c r="B3" s="84" t="s">
        <v>71</v>
      </c>
      <c r="C3" s="103"/>
      <c r="E3" s="105"/>
      <c r="F3" s="105"/>
      <c r="G3" s="105"/>
      <c r="I3" s="105"/>
      <c r="J3" s="105"/>
      <c r="K3" s="105"/>
      <c r="L3" s="105"/>
      <c r="M3" s="106"/>
      <c r="N3" s="106"/>
      <c r="O3" s="106"/>
      <c r="Z3" s="107"/>
      <c r="AA3" s="107"/>
      <c r="AB3" s="107"/>
      <c r="AC3" s="107"/>
      <c r="AD3" s="107"/>
      <c r="AE3" s="107"/>
      <c r="AF3" s="108"/>
      <c r="AG3" s="108"/>
      <c r="AH3" s="108"/>
      <c r="AI3" s="108"/>
      <c r="AJ3" s="108"/>
      <c r="AK3" s="108"/>
    </row>
    <row r="4" spans="1:37" ht="15" customHeight="1" thickBot="1" x14ac:dyDescent="0.25">
      <c r="A4" s="85" t="s">
        <v>13</v>
      </c>
      <c r="B4" s="86">
        <f>Gesamt!M4</f>
        <v>18039.240000000002</v>
      </c>
      <c r="C4" s="109"/>
      <c r="D4" s="110" t="s">
        <v>42</v>
      </c>
      <c r="E4" s="111" t="s">
        <v>61</v>
      </c>
      <c r="F4" s="112" t="s">
        <v>44</v>
      </c>
      <c r="G4" s="112" t="s">
        <v>45</v>
      </c>
      <c r="H4" s="106"/>
      <c r="I4" s="113" t="s">
        <v>46</v>
      </c>
      <c r="J4" s="114" t="s">
        <v>86</v>
      </c>
      <c r="K4" s="112" t="s">
        <v>44</v>
      </c>
      <c r="L4" s="112" t="s">
        <v>45</v>
      </c>
      <c r="M4" s="115"/>
      <c r="N4" s="115"/>
      <c r="O4" s="115"/>
      <c r="Z4" s="118"/>
      <c r="AA4" s="118"/>
      <c r="AB4" s="118"/>
      <c r="AC4" s="118"/>
      <c r="AD4" s="118"/>
      <c r="AE4" s="118"/>
      <c r="AF4" s="118"/>
      <c r="AG4" s="118"/>
      <c r="AH4" s="118"/>
      <c r="AI4" s="118"/>
      <c r="AJ4" s="118"/>
      <c r="AK4" s="118"/>
    </row>
    <row r="5" spans="1:37" ht="15" customHeight="1" x14ac:dyDescent="0.2">
      <c r="A5" s="87"/>
      <c r="B5" s="88"/>
      <c r="C5" s="121"/>
      <c r="D5" s="122" t="s">
        <v>89</v>
      </c>
      <c r="E5" s="123"/>
      <c r="F5" s="124">
        <v>3097.37</v>
      </c>
      <c r="G5" s="125" t="s">
        <v>55</v>
      </c>
      <c r="H5" s="121"/>
      <c r="I5" s="126" t="s">
        <v>92</v>
      </c>
      <c r="J5" s="127"/>
      <c r="K5" s="128">
        <v>1019</v>
      </c>
      <c r="L5" s="129"/>
      <c r="M5" s="130"/>
      <c r="N5" s="130"/>
      <c r="O5" s="130"/>
      <c r="Z5" s="131"/>
      <c r="AA5" s="131"/>
      <c r="AB5" s="131"/>
      <c r="AC5" s="131"/>
      <c r="AD5" s="131"/>
      <c r="AE5" s="131"/>
      <c r="AF5" s="131"/>
      <c r="AG5" s="131"/>
      <c r="AH5" s="131"/>
      <c r="AI5" s="131"/>
      <c r="AJ5" s="131"/>
      <c r="AK5" s="131"/>
    </row>
    <row r="6" spans="1:37" s="139" customFormat="1" ht="15" customHeight="1" x14ac:dyDescent="0.2">
      <c r="A6" s="89" t="s">
        <v>14</v>
      </c>
      <c r="B6" s="90">
        <f>SUM(B7:B9)</f>
        <v>7908.5</v>
      </c>
      <c r="C6" s="109"/>
      <c r="D6" s="134" t="s">
        <v>81</v>
      </c>
      <c r="E6" s="135"/>
      <c r="F6" s="135">
        <v>130</v>
      </c>
      <c r="G6" s="125" t="s">
        <v>55</v>
      </c>
      <c r="H6" s="121"/>
      <c r="I6" s="136"/>
      <c r="J6" s="137"/>
      <c r="K6" s="138"/>
      <c r="L6" s="129"/>
      <c r="M6" s="115"/>
      <c r="N6" s="115"/>
      <c r="O6" s="115"/>
      <c r="Z6" s="118"/>
      <c r="AA6" s="118"/>
      <c r="AB6" s="118"/>
      <c r="AC6" s="118"/>
      <c r="AD6" s="118"/>
      <c r="AE6" s="118"/>
      <c r="AF6" s="118"/>
      <c r="AG6" s="118"/>
      <c r="AH6" s="118"/>
      <c r="AI6" s="118"/>
      <c r="AJ6" s="118"/>
      <c r="AK6" s="118"/>
    </row>
    <row r="7" spans="1:37" ht="15" customHeight="1" x14ac:dyDescent="0.2">
      <c r="A7" s="91" t="s">
        <v>15</v>
      </c>
      <c r="B7" s="92">
        <f>SUM(K4:K39)</f>
        <v>7633</v>
      </c>
      <c r="C7" s="121"/>
      <c r="D7" s="134" t="s">
        <v>90</v>
      </c>
      <c r="E7" s="123"/>
      <c r="F7" s="123">
        <v>855.58</v>
      </c>
      <c r="G7" s="125" t="s">
        <v>55</v>
      </c>
      <c r="H7" s="121"/>
      <c r="I7" s="136" t="s">
        <v>93</v>
      </c>
      <c r="J7" s="137"/>
      <c r="K7" s="128">
        <v>1019</v>
      </c>
      <c r="L7" s="140"/>
      <c r="M7" s="130"/>
      <c r="N7" s="130"/>
      <c r="O7" s="130"/>
      <c r="Z7" s="131"/>
      <c r="AA7" s="131"/>
      <c r="AB7" s="131"/>
      <c r="AC7" s="131"/>
      <c r="AD7" s="131"/>
      <c r="AE7" s="131"/>
      <c r="AF7" s="131"/>
      <c r="AG7" s="131"/>
      <c r="AH7" s="131"/>
      <c r="AI7" s="131"/>
      <c r="AJ7" s="131"/>
      <c r="AK7" s="131"/>
    </row>
    <row r="8" spans="1:37" ht="15" customHeight="1" x14ac:dyDescent="0.2">
      <c r="A8" s="93" t="s">
        <v>82</v>
      </c>
      <c r="B8" s="94">
        <v>0</v>
      </c>
      <c r="C8" s="121"/>
      <c r="D8" s="134" t="s">
        <v>91</v>
      </c>
      <c r="E8" s="124"/>
      <c r="F8" s="124">
        <v>47.05</v>
      </c>
      <c r="G8" s="125" t="s">
        <v>55</v>
      </c>
      <c r="H8" s="121"/>
      <c r="I8" s="136"/>
      <c r="J8" s="138"/>
      <c r="K8" s="141"/>
      <c r="L8" s="140"/>
      <c r="M8" s="130"/>
      <c r="N8" s="130"/>
      <c r="O8" s="130"/>
      <c r="Z8" s="131"/>
      <c r="AA8" s="131"/>
      <c r="AB8" s="131"/>
      <c r="AC8" s="131"/>
      <c r="AD8" s="131"/>
      <c r="AE8" s="131"/>
      <c r="AF8" s="131"/>
      <c r="AG8" s="131"/>
      <c r="AH8" s="131"/>
      <c r="AI8" s="131"/>
      <c r="AJ8" s="131"/>
      <c r="AK8" s="131"/>
    </row>
    <row r="9" spans="1:37" ht="15" customHeight="1" x14ac:dyDescent="0.2">
      <c r="A9" s="95" t="s">
        <v>84</v>
      </c>
      <c r="B9" s="94">
        <f>Nov!E40</f>
        <v>275.5</v>
      </c>
      <c r="C9" s="121"/>
      <c r="D9" s="134"/>
      <c r="E9" s="142"/>
      <c r="F9" s="142"/>
      <c r="G9" s="143"/>
      <c r="H9" s="121"/>
      <c r="I9" s="134" t="s">
        <v>94</v>
      </c>
      <c r="J9" s="141"/>
      <c r="K9" s="128">
        <v>1019</v>
      </c>
      <c r="L9" s="144"/>
      <c r="M9" s="130"/>
      <c r="N9" s="130"/>
      <c r="O9" s="130"/>
      <c r="Z9" s="131"/>
      <c r="AA9" s="131"/>
      <c r="AB9" s="131"/>
      <c r="AC9" s="131"/>
      <c r="AD9" s="131"/>
      <c r="AE9" s="131"/>
      <c r="AF9" s="131"/>
      <c r="AG9" s="131"/>
      <c r="AH9" s="131"/>
      <c r="AI9" s="131"/>
      <c r="AJ9" s="131"/>
      <c r="AK9" s="131"/>
    </row>
    <row r="10" spans="1:37" ht="15" customHeight="1" x14ac:dyDescent="0.2">
      <c r="A10" s="87"/>
      <c r="B10" s="88"/>
      <c r="C10" s="121"/>
      <c r="D10" s="122"/>
      <c r="E10" s="123"/>
      <c r="F10" s="124"/>
      <c r="G10" s="125"/>
      <c r="H10" s="121"/>
      <c r="I10" s="134"/>
      <c r="J10" s="141"/>
      <c r="K10" s="141"/>
      <c r="L10" s="144"/>
      <c r="M10" s="130"/>
      <c r="N10" s="130"/>
      <c r="O10" s="130"/>
      <c r="Z10" s="131"/>
      <c r="AA10" s="131"/>
      <c r="AB10" s="131"/>
      <c r="AC10" s="131"/>
      <c r="AD10" s="131"/>
      <c r="AE10" s="131"/>
      <c r="AF10" s="131"/>
      <c r="AG10" s="131"/>
      <c r="AH10" s="131"/>
      <c r="AI10" s="131"/>
      <c r="AJ10" s="131"/>
      <c r="AK10" s="131"/>
    </row>
    <row r="11" spans="1:37" s="139" customFormat="1" ht="15" customHeight="1" x14ac:dyDescent="0.2">
      <c r="A11" s="89" t="s">
        <v>17</v>
      </c>
      <c r="B11" s="90">
        <f>SUM(B12:B30)</f>
        <v>7177.66</v>
      </c>
      <c r="C11" s="109"/>
      <c r="D11" s="134"/>
      <c r="E11" s="135"/>
      <c r="F11" s="135"/>
      <c r="G11" s="125"/>
      <c r="H11" s="121"/>
      <c r="I11" s="136" t="s">
        <v>95</v>
      </c>
      <c r="J11" s="138"/>
      <c r="K11" s="128">
        <v>2038</v>
      </c>
      <c r="L11" s="140"/>
      <c r="M11" s="115"/>
      <c r="N11" s="115"/>
      <c r="O11" s="115"/>
      <c r="Z11" s="118"/>
      <c r="AA11" s="118"/>
      <c r="AB11" s="118"/>
      <c r="AC11" s="118"/>
      <c r="AD11" s="118"/>
      <c r="AE11" s="118"/>
      <c r="AF11" s="118"/>
      <c r="AG11" s="118"/>
      <c r="AH11" s="118"/>
      <c r="AI11" s="118"/>
      <c r="AJ11" s="118"/>
      <c r="AK11" s="118"/>
    </row>
    <row r="12" spans="1:37" ht="15" customHeight="1" x14ac:dyDescent="0.2">
      <c r="A12" s="95" t="s">
        <v>55</v>
      </c>
      <c r="B12" s="92">
        <f>SUMIF(G4:G39,"Personal",F4:F39)</f>
        <v>4130</v>
      </c>
      <c r="C12" s="121"/>
      <c r="D12" s="134"/>
      <c r="E12" s="142"/>
      <c r="F12" s="142"/>
      <c r="G12" s="143"/>
      <c r="H12" s="121"/>
      <c r="I12" s="134"/>
      <c r="J12" s="141"/>
      <c r="K12" s="141"/>
      <c r="L12" s="140"/>
      <c r="M12" s="130"/>
      <c r="N12" s="130"/>
      <c r="O12" s="130"/>
      <c r="Z12" s="131"/>
      <c r="AA12" s="131"/>
      <c r="AB12" s="131"/>
      <c r="AC12" s="131"/>
      <c r="AD12" s="131"/>
      <c r="AE12" s="131"/>
      <c r="AF12" s="131"/>
      <c r="AG12" s="131"/>
      <c r="AH12" s="131"/>
      <c r="AI12" s="131"/>
      <c r="AJ12" s="131"/>
      <c r="AK12" s="131"/>
    </row>
    <row r="13" spans="1:37" ht="15" customHeight="1" x14ac:dyDescent="0.2">
      <c r="A13" s="95" t="s">
        <v>54</v>
      </c>
      <c r="B13" s="92">
        <f>SUMIF(G4:G39,"Freelancer",F4:F39)</f>
        <v>0</v>
      </c>
      <c r="C13" s="121"/>
      <c r="D13" s="134" t="s">
        <v>77</v>
      </c>
      <c r="E13" s="142"/>
      <c r="F13" s="142">
        <v>65</v>
      </c>
      <c r="G13" s="143" t="s">
        <v>56</v>
      </c>
      <c r="H13" s="121"/>
      <c r="I13" s="134" t="s">
        <v>96</v>
      </c>
      <c r="J13" s="141"/>
      <c r="K13" s="128">
        <v>2038</v>
      </c>
      <c r="L13" s="140"/>
      <c r="M13" s="130"/>
      <c r="N13" s="130"/>
      <c r="O13" s="130"/>
      <c r="Z13" s="131"/>
      <c r="AA13" s="131"/>
      <c r="AB13" s="131"/>
      <c r="AC13" s="131"/>
      <c r="AD13" s="131"/>
      <c r="AE13" s="131"/>
      <c r="AF13" s="131"/>
      <c r="AG13" s="131"/>
      <c r="AH13" s="131"/>
      <c r="AI13" s="131"/>
      <c r="AJ13" s="131"/>
      <c r="AK13" s="131"/>
    </row>
    <row r="14" spans="1:37" ht="15" customHeight="1" x14ac:dyDescent="0.2">
      <c r="A14" s="95" t="s">
        <v>56</v>
      </c>
      <c r="B14" s="92">
        <f>SUMIF(G4:G39,"Raumkosten (Nettomiete)",F4:F39)</f>
        <v>65</v>
      </c>
      <c r="C14" s="121"/>
      <c r="D14" s="134" t="s">
        <v>53</v>
      </c>
      <c r="E14" s="142">
        <v>9.5</v>
      </c>
      <c r="F14" s="142">
        <v>50</v>
      </c>
      <c r="G14" s="143" t="s">
        <v>53</v>
      </c>
      <c r="H14" s="121"/>
      <c r="I14" s="134"/>
      <c r="J14" s="141"/>
      <c r="K14" s="141"/>
      <c r="L14" s="140"/>
      <c r="M14" s="130"/>
      <c r="N14" s="130"/>
      <c r="O14" s="130"/>
      <c r="Z14" s="131"/>
      <c r="AA14" s="131"/>
      <c r="AB14" s="131"/>
      <c r="AC14" s="131"/>
      <c r="AD14" s="131"/>
      <c r="AE14" s="131"/>
      <c r="AF14" s="131"/>
      <c r="AG14" s="131"/>
      <c r="AH14" s="131"/>
      <c r="AI14" s="131"/>
      <c r="AJ14" s="131"/>
      <c r="AK14" s="131"/>
    </row>
    <row r="15" spans="1:37" ht="15" customHeight="1" x14ac:dyDescent="0.2">
      <c r="A15" s="95" t="s">
        <v>53</v>
      </c>
      <c r="B15" s="92">
        <f>SUMIF(G4:G39,"Nebenkosten Raum",F4:F39)</f>
        <v>50</v>
      </c>
      <c r="C15" s="121"/>
      <c r="D15" s="134" t="s">
        <v>52</v>
      </c>
      <c r="E15" s="142">
        <v>19</v>
      </c>
      <c r="F15" s="142">
        <v>119</v>
      </c>
      <c r="G15" s="143" t="s">
        <v>52</v>
      </c>
      <c r="H15" s="121"/>
      <c r="I15" s="134" t="s">
        <v>99</v>
      </c>
      <c r="J15" s="141"/>
      <c r="K15" s="128">
        <v>500</v>
      </c>
      <c r="L15" s="140"/>
      <c r="M15" s="130"/>
      <c r="N15" s="130"/>
      <c r="O15" s="130"/>
      <c r="Z15" s="131"/>
      <c r="AA15" s="131"/>
      <c r="AB15" s="131"/>
      <c r="AC15" s="131"/>
      <c r="AD15" s="131"/>
      <c r="AE15" s="131"/>
      <c r="AF15" s="131"/>
      <c r="AG15" s="131"/>
      <c r="AH15" s="131"/>
      <c r="AI15" s="131"/>
      <c r="AJ15" s="131"/>
      <c r="AK15" s="131"/>
    </row>
    <row r="16" spans="1:37" ht="15" customHeight="1" x14ac:dyDescent="0.2">
      <c r="A16" s="95" t="s">
        <v>52</v>
      </c>
      <c r="B16" s="92">
        <f>SUMIF(G4:G39,"Wareneinkauf",F4:F39)</f>
        <v>119</v>
      </c>
      <c r="C16" s="121"/>
      <c r="D16" s="134" t="s">
        <v>75</v>
      </c>
      <c r="E16" s="142">
        <v>19</v>
      </c>
      <c r="F16" s="142">
        <v>119</v>
      </c>
      <c r="G16" s="143" t="s">
        <v>75</v>
      </c>
      <c r="H16" s="121"/>
      <c r="I16" s="134"/>
      <c r="J16" s="145"/>
      <c r="K16" s="141"/>
      <c r="L16" s="140"/>
      <c r="M16" s="130"/>
      <c r="N16" s="130"/>
      <c r="O16" s="130"/>
      <c r="Z16" s="131"/>
      <c r="AA16" s="131"/>
      <c r="AB16" s="131"/>
      <c r="AC16" s="131"/>
      <c r="AD16" s="131"/>
      <c r="AE16" s="131"/>
      <c r="AF16" s="131"/>
      <c r="AG16" s="131"/>
      <c r="AH16" s="131"/>
      <c r="AI16" s="131"/>
      <c r="AJ16" s="131"/>
      <c r="AK16" s="131"/>
    </row>
    <row r="17" spans="1:37" ht="15" customHeight="1" x14ac:dyDescent="0.2">
      <c r="A17" s="95" t="s">
        <v>75</v>
      </c>
      <c r="B17" s="92">
        <f>SUMIF(G4:G39,"Weiterbildung",F4:F39)</f>
        <v>119</v>
      </c>
      <c r="C17" s="121"/>
      <c r="D17" s="134" t="s">
        <v>78</v>
      </c>
      <c r="E17" s="142">
        <v>19</v>
      </c>
      <c r="F17" s="142">
        <v>119</v>
      </c>
      <c r="G17" s="143" t="s">
        <v>57</v>
      </c>
      <c r="H17" s="121"/>
      <c r="I17" s="134"/>
      <c r="J17" s="145"/>
      <c r="K17" s="141"/>
      <c r="L17" s="140"/>
      <c r="M17" s="130"/>
      <c r="N17" s="130"/>
      <c r="O17" s="130"/>
      <c r="Z17" s="131"/>
      <c r="AA17" s="131"/>
      <c r="AB17" s="131"/>
      <c r="AC17" s="131"/>
      <c r="AD17" s="131"/>
      <c r="AE17" s="131"/>
      <c r="AF17" s="131"/>
      <c r="AG17" s="131"/>
      <c r="AH17" s="131"/>
      <c r="AI17" s="131"/>
      <c r="AJ17" s="131"/>
      <c r="AK17" s="131"/>
    </row>
    <row r="18" spans="1:37" ht="15" customHeight="1" x14ac:dyDescent="0.2">
      <c r="A18" s="95" t="s">
        <v>57</v>
      </c>
      <c r="B18" s="92">
        <f>SUMIF(G4:G39,"Versicherungen / Beiträge / Gebühren",F4:F39)</f>
        <v>119</v>
      </c>
      <c r="C18" s="121"/>
      <c r="D18" s="134" t="s">
        <v>58</v>
      </c>
      <c r="E18" s="142">
        <v>19</v>
      </c>
      <c r="F18" s="142">
        <v>119</v>
      </c>
      <c r="G18" s="143" t="s">
        <v>58</v>
      </c>
      <c r="H18" s="121"/>
      <c r="I18" s="134"/>
      <c r="J18" s="145"/>
      <c r="K18" s="141"/>
      <c r="L18" s="140"/>
      <c r="M18" s="130"/>
      <c r="N18" s="130"/>
      <c r="O18" s="130"/>
      <c r="Z18" s="131"/>
      <c r="AA18" s="131"/>
      <c r="AB18" s="131"/>
      <c r="AC18" s="131"/>
      <c r="AD18" s="131"/>
      <c r="AE18" s="131"/>
      <c r="AF18" s="131"/>
      <c r="AG18" s="131"/>
      <c r="AH18" s="131"/>
      <c r="AI18" s="131"/>
      <c r="AJ18" s="131"/>
      <c r="AK18" s="131"/>
    </row>
    <row r="19" spans="1:37" ht="15" customHeight="1" x14ac:dyDescent="0.2">
      <c r="A19" s="95" t="s">
        <v>58</v>
      </c>
      <c r="B19" s="92">
        <f>SUMIF(G4:G39,"Bürokosten",F4:F39)</f>
        <v>119</v>
      </c>
      <c r="C19" s="121"/>
      <c r="D19" s="134" t="s">
        <v>47</v>
      </c>
      <c r="E19" s="142">
        <v>38</v>
      </c>
      <c r="F19" s="142">
        <v>238</v>
      </c>
      <c r="G19" s="143" t="s">
        <v>47</v>
      </c>
      <c r="H19" s="121"/>
      <c r="I19" s="136"/>
      <c r="J19" s="137"/>
      <c r="K19" s="138"/>
      <c r="L19" s="140"/>
      <c r="M19" s="130"/>
      <c r="N19" s="130"/>
      <c r="O19" s="130"/>
      <c r="Z19" s="131"/>
      <c r="AA19" s="131"/>
      <c r="AB19" s="131"/>
      <c r="AC19" s="131"/>
      <c r="AD19" s="131"/>
      <c r="AE19" s="131"/>
      <c r="AF19" s="131"/>
      <c r="AG19" s="131"/>
      <c r="AH19" s="131"/>
      <c r="AI19" s="131"/>
      <c r="AJ19" s="131"/>
      <c r="AK19" s="131"/>
    </row>
    <row r="20" spans="1:37" ht="15" customHeight="1" x14ac:dyDescent="0.2">
      <c r="A20" s="95" t="s">
        <v>47</v>
      </c>
      <c r="B20" s="92">
        <f>SUMIF(G4:G39,"Software",F4:F39)</f>
        <v>238</v>
      </c>
      <c r="C20" s="121"/>
      <c r="D20" s="134" t="s">
        <v>48</v>
      </c>
      <c r="E20" s="142">
        <v>95</v>
      </c>
      <c r="F20" s="142">
        <v>500</v>
      </c>
      <c r="G20" s="143" t="s">
        <v>48</v>
      </c>
      <c r="H20" s="121"/>
      <c r="I20" s="136"/>
      <c r="J20" s="137"/>
      <c r="K20" s="138"/>
      <c r="L20" s="140"/>
      <c r="M20" s="130"/>
      <c r="N20" s="130"/>
      <c r="O20" s="130"/>
      <c r="Z20" s="131"/>
      <c r="AA20" s="131"/>
      <c r="AB20" s="131"/>
      <c r="AC20" s="131"/>
      <c r="AD20" s="131"/>
      <c r="AE20" s="131"/>
      <c r="AF20" s="131"/>
      <c r="AG20" s="131"/>
      <c r="AH20" s="131"/>
      <c r="AI20" s="131"/>
      <c r="AJ20" s="131"/>
      <c r="AK20" s="131"/>
    </row>
    <row r="21" spans="1:37" ht="15" customHeight="1" x14ac:dyDescent="0.2">
      <c r="A21" s="96" t="s">
        <v>48</v>
      </c>
      <c r="B21" s="97">
        <f>SUMIF(G4:G39,"Werbung/Vertrieb",F4:F39)</f>
        <v>500</v>
      </c>
      <c r="C21" s="121"/>
      <c r="D21" s="134" t="s">
        <v>79</v>
      </c>
      <c r="E21" s="142">
        <v>57</v>
      </c>
      <c r="F21" s="142">
        <v>300</v>
      </c>
      <c r="G21" s="143" t="s">
        <v>50</v>
      </c>
      <c r="H21" s="121"/>
      <c r="I21" s="136"/>
      <c r="J21" s="137"/>
      <c r="K21" s="138"/>
      <c r="L21" s="140"/>
      <c r="M21" s="130"/>
      <c r="N21" s="130"/>
      <c r="O21" s="130"/>
      <c r="Z21" s="131"/>
      <c r="AA21" s="131"/>
      <c r="AB21" s="131"/>
      <c r="AC21" s="131"/>
      <c r="AD21" s="131"/>
      <c r="AE21" s="131"/>
      <c r="AF21" s="131"/>
      <c r="AG21" s="131"/>
      <c r="AH21" s="131"/>
      <c r="AI21" s="131"/>
      <c r="AJ21" s="131"/>
      <c r="AK21" s="131"/>
    </row>
    <row r="22" spans="1:37" ht="15" customHeight="1" x14ac:dyDescent="0.2">
      <c r="A22" s="96" t="s">
        <v>49</v>
      </c>
      <c r="B22" s="97">
        <f>SUMIF(G4:G39,"Buchführung, Rechts- und Beratungskosten",F4:F39)</f>
        <v>0</v>
      </c>
      <c r="C22" s="121"/>
      <c r="D22" s="134" t="s">
        <v>80</v>
      </c>
      <c r="E22" s="142">
        <v>0</v>
      </c>
      <c r="F22" s="142">
        <v>200</v>
      </c>
      <c r="G22" s="143" t="s">
        <v>33</v>
      </c>
      <c r="H22" s="121"/>
      <c r="I22" s="136"/>
      <c r="J22" s="137"/>
      <c r="K22" s="138"/>
      <c r="L22" s="140"/>
      <c r="M22" s="130"/>
      <c r="N22" s="130"/>
      <c r="O22" s="130"/>
      <c r="Z22" s="131"/>
      <c r="AA22" s="131"/>
      <c r="AB22" s="131"/>
      <c r="AC22" s="131"/>
      <c r="AD22" s="131"/>
      <c r="AE22" s="131"/>
      <c r="AF22" s="131"/>
      <c r="AG22" s="131"/>
      <c r="AH22" s="131"/>
      <c r="AI22" s="131"/>
      <c r="AJ22" s="131"/>
      <c r="AK22" s="131"/>
    </row>
    <row r="23" spans="1:37" ht="15" customHeight="1" x14ac:dyDescent="0.2">
      <c r="A23" s="96" t="s">
        <v>50</v>
      </c>
      <c r="B23" s="97">
        <f>SUMIF(G4:G39,"Übernachtung  / Reisekosten",F4:F39)</f>
        <v>300</v>
      </c>
      <c r="C23" s="121"/>
      <c r="D23" s="147"/>
      <c r="E23" s="142"/>
      <c r="F23" s="142"/>
      <c r="G23" s="143"/>
      <c r="H23" s="121"/>
      <c r="I23" s="136"/>
      <c r="J23" s="137"/>
      <c r="K23" s="138"/>
      <c r="L23" s="140"/>
      <c r="M23" s="130"/>
      <c r="N23" s="130"/>
      <c r="O23" s="130"/>
      <c r="Z23" s="131"/>
      <c r="AA23" s="131"/>
      <c r="AB23" s="131"/>
      <c r="AC23" s="131"/>
      <c r="AD23" s="131"/>
      <c r="AE23" s="131"/>
      <c r="AF23" s="131"/>
      <c r="AG23" s="131"/>
      <c r="AH23" s="131"/>
      <c r="AI23" s="131"/>
      <c r="AJ23" s="131"/>
      <c r="AK23" s="131"/>
    </row>
    <row r="24" spans="1:37" ht="15" customHeight="1" x14ac:dyDescent="0.2">
      <c r="A24" s="96" t="s">
        <v>28</v>
      </c>
      <c r="B24" s="97">
        <f>SUMIF(G4:G39,"Kraftfahrzeugkosten",F4:F39)</f>
        <v>0</v>
      </c>
      <c r="C24" s="121"/>
      <c r="D24" s="147"/>
      <c r="E24" s="142"/>
      <c r="F24" s="142"/>
      <c r="G24" s="143"/>
      <c r="H24" s="121"/>
      <c r="I24" s="136"/>
      <c r="J24" s="148"/>
      <c r="K24" s="138"/>
      <c r="L24" s="140"/>
      <c r="M24" s="130"/>
      <c r="N24" s="130"/>
      <c r="O24" s="130"/>
      <c r="Z24" s="131"/>
      <c r="AA24" s="131"/>
      <c r="AB24" s="131"/>
      <c r="AC24" s="131"/>
      <c r="AD24" s="131"/>
      <c r="AE24" s="131"/>
      <c r="AF24" s="131"/>
      <c r="AG24" s="131"/>
      <c r="AH24" s="131"/>
      <c r="AI24" s="131"/>
      <c r="AJ24" s="131"/>
      <c r="AK24" s="131"/>
    </row>
    <row r="25" spans="1:37" ht="15" customHeight="1" x14ac:dyDescent="0.2">
      <c r="A25" s="96" t="s">
        <v>51</v>
      </c>
      <c r="B25" s="97">
        <f>SUMIF(G4:G39,"Sonstige Kosten",F4:F39)</f>
        <v>0</v>
      </c>
      <c r="C25" s="121"/>
      <c r="D25" s="134"/>
      <c r="E25" s="142"/>
      <c r="F25" s="142"/>
      <c r="G25" s="143"/>
      <c r="H25" s="121"/>
      <c r="I25" s="136"/>
      <c r="J25" s="148"/>
      <c r="K25" s="138"/>
      <c r="L25" s="140"/>
      <c r="M25" s="130"/>
      <c r="N25" s="130"/>
      <c r="O25" s="130"/>
      <c r="Z25" s="131"/>
      <c r="AA25" s="131"/>
      <c r="AB25" s="131"/>
      <c r="AC25" s="131"/>
      <c r="AD25" s="131"/>
      <c r="AE25" s="131"/>
      <c r="AF25" s="131"/>
      <c r="AG25" s="131"/>
      <c r="AH25" s="131"/>
      <c r="AI25" s="131"/>
      <c r="AJ25" s="131"/>
      <c r="AK25" s="131"/>
    </row>
    <row r="26" spans="1:37" ht="15" customHeight="1" x14ac:dyDescent="0.2">
      <c r="A26" s="96" t="s">
        <v>30</v>
      </c>
      <c r="B26" s="97">
        <f>SUMIF(G4:G39,"Zinsen für Kredite",F4:F39)</f>
        <v>0</v>
      </c>
      <c r="C26" s="121"/>
      <c r="D26" s="134"/>
      <c r="E26" s="142"/>
      <c r="F26" s="141"/>
      <c r="G26" s="143"/>
      <c r="H26" s="121"/>
      <c r="I26" s="136"/>
      <c r="J26" s="148"/>
      <c r="K26" s="138"/>
      <c r="L26" s="140"/>
      <c r="M26" s="130"/>
      <c r="N26" s="130"/>
      <c r="O26" s="130"/>
      <c r="Z26" s="131"/>
      <c r="AA26" s="131"/>
      <c r="AB26" s="131"/>
      <c r="AC26" s="131"/>
      <c r="AD26" s="131"/>
      <c r="AE26" s="131"/>
      <c r="AF26" s="131"/>
      <c r="AG26" s="131"/>
      <c r="AH26" s="131"/>
      <c r="AI26" s="131"/>
      <c r="AJ26" s="131"/>
      <c r="AK26" s="131"/>
    </row>
    <row r="27" spans="1:37" ht="15" customHeight="1" x14ac:dyDescent="0.2">
      <c r="A27" s="96" t="s">
        <v>31</v>
      </c>
      <c r="B27" s="97">
        <f>SUMIF(G4:G39,"Tilgung von Krediten ",F4:F39)</f>
        <v>0</v>
      </c>
      <c r="C27" s="121"/>
      <c r="D27" s="134"/>
      <c r="E27" s="142"/>
      <c r="F27" s="141"/>
      <c r="G27" s="143"/>
      <c r="H27" s="121"/>
      <c r="I27" s="136"/>
      <c r="J27" s="148"/>
      <c r="K27" s="138"/>
      <c r="L27" s="140"/>
      <c r="M27" s="130"/>
      <c r="N27" s="130"/>
      <c r="O27" s="130"/>
      <c r="Z27" s="131"/>
      <c r="AA27" s="131"/>
      <c r="AB27" s="131"/>
      <c r="AC27" s="131"/>
      <c r="AD27" s="131"/>
      <c r="AE27" s="131"/>
      <c r="AF27" s="131"/>
      <c r="AG27" s="131"/>
      <c r="AH27" s="131"/>
      <c r="AI27" s="131"/>
      <c r="AJ27" s="131"/>
      <c r="AK27" s="131"/>
    </row>
    <row r="28" spans="1:37" ht="15" customHeight="1" x14ac:dyDescent="0.2">
      <c r="A28" s="96" t="s">
        <v>32</v>
      </c>
      <c r="B28" s="97">
        <f>SUMIF(G4:G39,"Abschreibungen",F4:F39)</f>
        <v>0</v>
      </c>
      <c r="C28" s="121"/>
      <c r="D28" s="134"/>
      <c r="E28" s="142"/>
      <c r="F28" s="141"/>
      <c r="G28" s="143"/>
      <c r="H28" s="121"/>
      <c r="I28" s="136"/>
      <c r="J28" s="148"/>
      <c r="K28" s="138"/>
      <c r="L28" s="140"/>
      <c r="M28" s="130"/>
      <c r="N28" s="130"/>
      <c r="O28" s="130"/>
      <c r="Z28" s="131"/>
      <c r="AA28" s="131"/>
      <c r="AB28" s="131"/>
      <c r="AC28" s="131"/>
      <c r="AD28" s="131"/>
      <c r="AE28" s="131"/>
      <c r="AF28" s="131"/>
      <c r="AG28" s="131"/>
      <c r="AH28" s="131"/>
      <c r="AI28" s="131"/>
      <c r="AJ28" s="131"/>
      <c r="AK28" s="131"/>
    </row>
    <row r="29" spans="1:37" ht="15" customHeight="1" x14ac:dyDescent="0.2">
      <c r="A29" s="96" t="s">
        <v>33</v>
      </c>
      <c r="B29" s="97">
        <f>SUMIF(G4:G39,"Ertragssteuern (Gewerbesteuer)",F4:F39)</f>
        <v>200</v>
      </c>
      <c r="C29" s="121"/>
      <c r="D29" s="134"/>
      <c r="E29" s="142"/>
      <c r="F29" s="141"/>
      <c r="G29" s="143"/>
      <c r="H29" s="121"/>
      <c r="I29" s="136"/>
      <c r="J29" s="148"/>
      <c r="K29" s="138"/>
      <c r="L29" s="140"/>
      <c r="M29" s="130"/>
      <c r="N29" s="130"/>
      <c r="O29" s="130"/>
      <c r="Z29" s="131"/>
      <c r="AA29" s="131"/>
      <c r="AB29" s="131"/>
      <c r="AC29" s="131"/>
      <c r="AD29" s="131"/>
      <c r="AE29" s="131"/>
      <c r="AF29" s="131"/>
      <c r="AG29" s="131"/>
      <c r="AH29" s="131"/>
      <c r="AI29" s="131"/>
      <c r="AJ29" s="131"/>
      <c r="AK29" s="131"/>
    </row>
    <row r="30" spans="1:37" ht="15" customHeight="1" thickBot="1" x14ac:dyDescent="0.25">
      <c r="A30" s="98" t="s">
        <v>85</v>
      </c>
      <c r="B30" s="99">
        <f>(ROUNDDOWN(Nov!B7/1.19,0))*0.19</f>
        <v>1218.6600000000001</v>
      </c>
      <c r="C30" s="121"/>
      <c r="D30" s="134"/>
      <c r="E30" s="142"/>
      <c r="F30" s="141"/>
      <c r="G30" s="143"/>
      <c r="H30" s="121"/>
      <c r="I30" s="136"/>
      <c r="J30" s="148"/>
      <c r="K30" s="124"/>
      <c r="L30" s="136"/>
      <c r="M30" s="130"/>
      <c r="N30" s="130"/>
      <c r="O30" s="130"/>
      <c r="Z30" s="131"/>
      <c r="AA30" s="131"/>
      <c r="AB30" s="131"/>
      <c r="AC30" s="131"/>
      <c r="AD30" s="131"/>
      <c r="AE30" s="131"/>
      <c r="AF30" s="131"/>
      <c r="AG30" s="131"/>
      <c r="AH30" s="131"/>
      <c r="AI30" s="131"/>
      <c r="AJ30" s="131"/>
      <c r="AK30" s="131"/>
    </row>
    <row r="31" spans="1:37" ht="15" customHeight="1" x14ac:dyDescent="0.2">
      <c r="A31" s="87"/>
      <c r="B31" s="88"/>
      <c r="C31" s="121"/>
      <c r="D31" s="134"/>
      <c r="E31" s="142"/>
      <c r="F31" s="141"/>
      <c r="G31" s="143"/>
      <c r="H31" s="121"/>
      <c r="I31" s="136"/>
      <c r="J31" s="148"/>
      <c r="K31" s="124"/>
      <c r="L31" s="136"/>
      <c r="M31" s="130"/>
      <c r="Z31" s="131"/>
      <c r="AA31" s="131"/>
      <c r="AB31" s="131"/>
      <c r="AC31" s="131"/>
      <c r="AD31" s="131"/>
      <c r="AE31" s="131"/>
      <c r="AF31" s="131"/>
      <c r="AG31" s="131"/>
      <c r="AH31" s="131"/>
      <c r="AI31" s="131"/>
      <c r="AJ31" s="131"/>
      <c r="AK31" s="131"/>
    </row>
    <row r="32" spans="1:37" ht="15" customHeight="1" x14ac:dyDescent="0.2">
      <c r="A32" s="100" t="s">
        <v>35</v>
      </c>
      <c r="B32" s="101">
        <f>B6-B11</f>
        <v>730.84000000000015</v>
      </c>
      <c r="C32" s="109"/>
      <c r="D32" s="134"/>
      <c r="E32" s="142"/>
      <c r="F32" s="141"/>
      <c r="G32" s="143"/>
      <c r="H32" s="121"/>
      <c r="I32" s="136"/>
      <c r="J32" s="148"/>
      <c r="K32" s="124"/>
      <c r="L32" s="136"/>
      <c r="M32" s="115"/>
      <c r="Z32" s="118"/>
      <c r="AA32" s="118"/>
      <c r="AB32" s="118"/>
      <c r="AC32" s="118"/>
      <c r="AD32" s="118"/>
      <c r="AE32" s="118"/>
      <c r="AF32" s="118"/>
      <c r="AG32" s="118"/>
      <c r="AH32" s="118"/>
      <c r="AI32" s="118"/>
      <c r="AJ32" s="118"/>
      <c r="AK32" s="118"/>
    </row>
    <row r="33" spans="1:37" ht="15" customHeight="1" x14ac:dyDescent="0.2">
      <c r="A33" s="87"/>
      <c r="B33" s="88"/>
      <c r="C33" s="121"/>
      <c r="D33" s="134"/>
      <c r="E33" s="142"/>
      <c r="F33" s="141"/>
      <c r="G33" s="143"/>
      <c r="H33" s="121"/>
      <c r="I33" s="136"/>
      <c r="J33" s="148"/>
      <c r="K33" s="124"/>
      <c r="L33" s="136"/>
      <c r="M33" s="130"/>
      <c r="Z33" s="131"/>
      <c r="AA33" s="131"/>
      <c r="AB33" s="131"/>
      <c r="AC33" s="131"/>
      <c r="AD33" s="131"/>
      <c r="AE33" s="131"/>
      <c r="AF33" s="131"/>
      <c r="AG33" s="131"/>
      <c r="AH33" s="131"/>
      <c r="AI33" s="131"/>
      <c r="AJ33" s="131"/>
      <c r="AK33" s="131"/>
    </row>
    <row r="34" spans="1:37" s="139" customFormat="1" ht="15" customHeight="1" x14ac:dyDescent="0.2">
      <c r="A34" s="89" t="s">
        <v>36</v>
      </c>
      <c r="B34" s="90">
        <f>B4+B32+B37+B38+B39</f>
        <v>18770.080000000002</v>
      </c>
      <c r="C34" s="109"/>
      <c r="D34" s="136"/>
      <c r="E34" s="124"/>
      <c r="F34" s="138"/>
      <c r="G34" s="125"/>
      <c r="H34" s="121"/>
      <c r="I34" s="136"/>
      <c r="J34" s="148"/>
      <c r="K34" s="124"/>
      <c r="L34" s="136"/>
      <c r="M34" s="115"/>
      <c r="Z34" s="118"/>
      <c r="AA34" s="118"/>
      <c r="AB34" s="118"/>
      <c r="AC34" s="118"/>
      <c r="AD34" s="118"/>
      <c r="AE34" s="118"/>
      <c r="AF34" s="118"/>
      <c r="AG34" s="118"/>
      <c r="AH34" s="118"/>
      <c r="AI34" s="118"/>
      <c r="AJ34" s="118"/>
      <c r="AK34" s="118"/>
    </row>
    <row r="35" spans="1:37" ht="15" customHeight="1" x14ac:dyDescent="0.2">
      <c r="B35" s="120"/>
      <c r="C35" s="121"/>
      <c r="D35" s="136"/>
      <c r="E35" s="124"/>
      <c r="F35" s="138"/>
      <c r="G35" s="125"/>
      <c r="H35" s="121"/>
      <c r="I35" s="136"/>
      <c r="J35" s="148"/>
      <c r="K35" s="124"/>
      <c r="L35" s="136"/>
      <c r="M35" s="130"/>
      <c r="Z35" s="131"/>
      <c r="AA35" s="131"/>
      <c r="AB35" s="131"/>
      <c r="AC35" s="131"/>
      <c r="AD35" s="131"/>
      <c r="AE35" s="131"/>
      <c r="AF35" s="131"/>
      <c r="AG35" s="131"/>
      <c r="AH35" s="131"/>
      <c r="AI35" s="131"/>
      <c r="AJ35" s="131"/>
      <c r="AK35" s="131"/>
    </row>
    <row r="36" spans="1:37" s="139" customFormat="1" ht="15" customHeight="1" x14ac:dyDescent="0.2">
      <c r="A36" s="132" t="s">
        <v>37</v>
      </c>
      <c r="B36" s="133"/>
      <c r="C36" s="109"/>
      <c r="D36" s="136"/>
      <c r="E36" s="124"/>
      <c r="F36" s="138"/>
      <c r="G36" s="125"/>
      <c r="H36" s="121"/>
      <c r="I36" s="136"/>
      <c r="J36" s="148"/>
      <c r="K36" s="124"/>
      <c r="L36" s="136"/>
      <c r="M36" s="115"/>
      <c r="Z36" s="118"/>
      <c r="AA36" s="118"/>
      <c r="AB36" s="118"/>
      <c r="AC36" s="118"/>
      <c r="AD36" s="118"/>
      <c r="AE36" s="118"/>
      <c r="AF36" s="118"/>
      <c r="AG36" s="118"/>
      <c r="AH36" s="118"/>
      <c r="AI36" s="118"/>
      <c r="AJ36" s="118"/>
      <c r="AK36" s="118"/>
    </row>
    <row r="37" spans="1:37" ht="15" customHeight="1" x14ac:dyDescent="0.2">
      <c r="A37" s="151" t="s">
        <v>38</v>
      </c>
      <c r="B37" s="152"/>
      <c r="C37" s="121"/>
      <c r="D37" s="136"/>
      <c r="E37" s="124"/>
      <c r="F37" s="138"/>
      <c r="G37" s="125"/>
      <c r="H37" s="121"/>
      <c r="I37" s="136"/>
      <c r="J37" s="148"/>
      <c r="K37" s="124"/>
      <c r="L37" s="136"/>
      <c r="M37" s="130"/>
      <c r="Z37" s="131"/>
      <c r="AA37" s="131"/>
      <c r="AB37" s="131"/>
      <c r="AC37" s="131"/>
      <c r="AD37" s="131"/>
      <c r="AE37" s="131"/>
      <c r="AF37" s="131"/>
      <c r="AG37" s="131"/>
      <c r="AH37" s="131"/>
      <c r="AI37" s="131"/>
      <c r="AJ37" s="131"/>
      <c r="AK37" s="131"/>
    </row>
    <row r="38" spans="1:37" ht="15" customHeight="1" x14ac:dyDescent="0.2">
      <c r="A38" s="146" t="s">
        <v>39</v>
      </c>
      <c r="B38" s="124"/>
      <c r="C38" s="121"/>
      <c r="D38" s="136"/>
      <c r="E38" s="124"/>
      <c r="F38" s="138"/>
      <c r="G38" s="125"/>
      <c r="H38" s="121"/>
      <c r="I38" s="136"/>
      <c r="J38" s="148"/>
      <c r="K38" s="124"/>
      <c r="L38" s="136"/>
      <c r="M38" s="130"/>
      <c r="Z38" s="131"/>
      <c r="AA38" s="131"/>
      <c r="AB38" s="131"/>
      <c r="AC38" s="131"/>
      <c r="AD38" s="131"/>
      <c r="AE38" s="131"/>
      <c r="AF38" s="131"/>
      <c r="AG38" s="131"/>
      <c r="AH38" s="131"/>
      <c r="AI38" s="131"/>
      <c r="AJ38" s="131"/>
      <c r="AK38" s="131"/>
    </row>
    <row r="39" spans="1:37" ht="15" customHeight="1" thickBot="1" x14ac:dyDescent="0.25">
      <c r="A39" s="149" t="s">
        <v>100</v>
      </c>
      <c r="B39" s="150"/>
      <c r="C39" s="121"/>
      <c r="D39" s="153"/>
      <c r="E39" s="154"/>
      <c r="F39" s="150"/>
      <c r="G39" s="155"/>
      <c r="H39" s="130"/>
      <c r="I39" s="153"/>
      <c r="J39" s="156"/>
      <c r="K39" s="150"/>
      <c r="L39" s="153"/>
      <c r="M39" s="130"/>
      <c r="Z39" s="131"/>
      <c r="AA39" s="131"/>
      <c r="AB39" s="131"/>
      <c r="AC39" s="131"/>
      <c r="AD39" s="131"/>
      <c r="AE39" s="131"/>
      <c r="AF39" s="131"/>
      <c r="AG39" s="131"/>
      <c r="AH39" s="131"/>
      <c r="AI39" s="131"/>
      <c r="AJ39" s="131"/>
      <c r="AK39" s="131"/>
    </row>
    <row r="40" spans="1:37" x14ac:dyDescent="0.2">
      <c r="D40" s="133" t="s">
        <v>74</v>
      </c>
      <c r="E40" s="133">
        <f>SUM(E4:E39)</f>
        <v>275.5</v>
      </c>
      <c r="F40" s="133">
        <f>SUM(F4:F39)</f>
        <v>5959</v>
      </c>
    </row>
  </sheetData>
  <sheetProtection sheet="1" objects="1" scenarios="1" selectLockedCells="1"/>
  <protectedRanges>
    <protectedRange algorithmName="SHA-512" hashValue="i/+B6Cqh5AyDEqjPK02kY6qu0mSjzw30gqoO6L96t2UFwIyn+ceMwovQn/wzaWjrkv00wablSTAk5l/Zp3NZ4Q==" saltValue="M2qQ7CghH4uhBg4ebwfGvQ==" spinCount="100000" sqref="C12:C17 M12:O17" name="Bereich1"/>
    <protectedRange algorithmName="SHA-512" hashValue="i/+B6Cqh5AyDEqjPK02kY6qu0mSjzw30gqoO6L96t2UFwIyn+ceMwovQn/wzaWjrkv00wablSTAk5l/Zp3NZ4Q==" saltValue="M2qQ7CghH4uhBg4ebwfGvQ==" spinCount="100000" sqref="L12:L17" name="Bereich1_1"/>
    <protectedRange algorithmName="SHA-512" hashValue="i/+B6Cqh5AyDEqjPK02kY6qu0mSjzw30gqoO6L96t2UFwIyn+ceMwovQn/wzaWjrkv00wablSTAk5l/Zp3NZ4Q==" saltValue="M2qQ7CghH4uhBg4ebwfGvQ==" spinCount="100000" sqref="E24" name="Bereich1_1_2_2_1_1"/>
    <protectedRange algorithmName="SHA-512" hashValue="i/+B6Cqh5AyDEqjPK02kY6qu0mSjzw30gqoO6L96t2UFwIyn+ceMwovQn/wzaWjrkv00wablSTAk5l/Zp3NZ4Q==" saltValue="M2qQ7CghH4uhBg4ebwfGvQ==" spinCount="100000" sqref="H12:H17" name="Bereich1_1_2_1_1"/>
    <protectedRange algorithmName="SHA-512" hashValue="i/+B6Cqh5AyDEqjPK02kY6qu0mSjzw30gqoO6L96t2UFwIyn+ceMwovQn/wzaWjrkv00wablSTAk5l/Zp3NZ4Q==" saltValue="M2qQ7CghH4uhBg4ebwfGvQ==" spinCount="100000" sqref="D9:F9" name="Bereich1_1_2_3_2"/>
    <protectedRange algorithmName="SHA-512" hashValue="i/+B6Cqh5AyDEqjPK02kY6qu0mSjzw30gqoO6L96t2UFwIyn+ceMwovQn/wzaWjrkv00wablSTAk5l/Zp3NZ4Q==" saltValue="M2qQ7CghH4uhBg4ebwfGvQ==" spinCount="100000" sqref="D11:F11 D6:F6" name="Bereich1_1_2_3_1_1_1"/>
    <protectedRange algorithmName="SHA-512" hashValue="i/+B6Cqh5AyDEqjPK02kY6qu0mSjzw30gqoO6L96t2UFwIyn+ceMwovQn/wzaWjrkv00wablSTAk5l/Zp3NZ4Q==" saltValue="M2qQ7CghH4uhBg4ebwfGvQ==" spinCount="100000" sqref="E12:F12" name="Bereich1_3_2"/>
    <protectedRange algorithmName="SHA-512" hashValue="i/+B6Cqh5AyDEqjPK02kY6qu0mSjzw30gqoO6L96t2UFwIyn+ceMwovQn/wzaWjrkv00wablSTAk5l/Zp3NZ4Q==" saltValue="M2qQ7CghH4uhBg4ebwfGvQ==" spinCount="100000" sqref="D8" name="Bereich1_3_1_1_1_1"/>
    <protectedRange algorithmName="SHA-512" hashValue="i/+B6Cqh5AyDEqjPK02kY6qu0mSjzw30gqoO6L96t2UFwIyn+ceMwovQn/wzaWjrkv00wablSTAk5l/Zp3NZ4Q==" saltValue="M2qQ7CghH4uhBg4ebwfGvQ==" spinCount="100000" sqref="D7" name="Bereich1_2_1_1_1_1"/>
    <protectedRange algorithmName="SHA-512" hashValue="i/+B6Cqh5AyDEqjPK02kY6qu0mSjzw30gqoO6L96t2UFwIyn+ceMwovQn/wzaWjrkv00wablSTAk5l/Zp3NZ4Q==" saltValue="M2qQ7CghH4uhBg4ebwfGvQ==" spinCount="100000" sqref="I16:K18" name="Bereich1_1_1_1"/>
    <protectedRange algorithmName="SHA-512" hashValue="i/+B6Cqh5AyDEqjPK02kY6qu0mSjzw30gqoO6L96t2UFwIyn+ceMwovQn/wzaWjrkv00wablSTAk5l/Zp3NZ4Q==" saltValue="M2qQ7CghH4uhBg4ebwfGvQ==" spinCount="100000" sqref="I12:K12 I14:K14 I13:J13 I15:J15" name="Bereich1_1_1_1_1_1"/>
  </protectedRanges>
  <dataValidations count="1">
    <dataValidation type="list" allowBlank="1" showInputMessage="1" showErrorMessage="1" errorTitle="Falsche Daten" sqref="G5:G39" xr:uid="{034C8D70-287E-431D-A6B1-D45E83555296}">
      <formula1>Ausgaben</formula1>
    </dataValidation>
  </dataValidations>
  <pageMargins left="0.7" right="0.7" top="0.78740157499999996" bottom="0.78740157499999996"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K78"/>
  <sheetViews>
    <sheetView zoomScale="80" zoomScaleNormal="80" workbookViewId="0">
      <selection activeCell="E13" sqref="E13"/>
    </sheetView>
  </sheetViews>
  <sheetFormatPr baseColWidth="10" defaultRowHeight="12" x14ac:dyDescent="0.2"/>
  <cols>
    <col min="1" max="1" width="55.140625" style="16" customWidth="1"/>
    <col min="2" max="16384" width="11.42578125" style="3"/>
  </cols>
  <sheetData>
    <row r="1" spans="1:37" s="1" customFormat="1" ht="20.100000000000001" customHeight="1" x14ac:dyDescent="0.3">
      <c r="A1" s="1" t="s">
        <v>4</v>
      </c>
    </row>
    <row r="2" spans="1:37" ht="15" customHeight="1" x14ac:dyDescent="0.2">
      <c r="A2" s="2"/>
      <c r="B2" s="163" t="s">
        <v>5</v>
      </c>
      <c r="C2" s="163"/>
      <c r="D2" s="163"/>
      <c r="E2" s="163"/>
      <c r="F2" s="163"/>
      <c r="G2" s="163"/>
      <c r="H2" s="163"/>
      <c r="I2" s="163"/>
      <c r="J2" s="163"/>
      <c r="K2" s="163"/>
      <c r="L2" s="163"/>
      <c r="M2" s="164"/>
      <c r="O2" s="4"/>
      <c r="P2" s="4"/>
      <c r="Z2" s="165"/>
      <c r="AA2" s="165"/>
      <c r="AB2" s="165"/>
      <c r="AC2" s="165"/>
      <c r="AD2" s="165"/>
      <c r="AE2" s="165"/>
      <c r="AF2" s="165"/>
      <c r="AG2" s="165"/>
      <c r="AH2" s="165"/>
      <c r="AI2" s="165"/>
      <c r="AJ2" s="165"/>
      <c r="AK2" s="165"/>
    </row>
    <row r="3" spans="1:37" ht="15" customHeight="1" thickBot="1" x14ac:dyDescent="0.25">
      <c r="A3" s="5" t="s">
        <v>6</v>
      </c>
      <c r="B3" s="6" t="s">
        <v>69</v>
      </c>
      <c r="C3" s="6" t="s">
        <v>7</v>
      </c>
      <c r="D3" s="7" t="s">
        <v>8</v>
      </c>
      <c r="E3" s="7" t="s">
        <v>9</v>
      </c>
      <c r="F3" s="7" t="s">
        <v>0</v>
      </c>
      <c r="G3" s="7" t="s">
        <v>10</v>
      </c>
      <c r="H3" s="7" t="s">
        <v>11</v>
      </c>
      <c r="I3" s="7" t="s">
        <v>12</v>
      </c>
      <c r="J3" s="7" t="s">
        <v>70</v>
      </c>
      <c r="K3" s="7" t="s">
        <v>65</v>
      </c>
      <c r="L3" s="7" t="s">
        <v>72</v>
      </c>
      <c r="M3" s="8" t="s">
        <v>71</v>
      </c>
      <c r="N3" s="8" t="s">
        <v>3</v>
      </c>
      <c r="O3" s="8" t="s">
        <v>2</v>
      </c>
      <c r="P3" s="8" t="s">
        <v>73</v>
      </c>
      <c r="Z3" s="9"/>
      <c r="AA3" s="9"/>
      <c r="AB3" s="9"/>
      <c r="AC3" s="9"/>
      <c r="AD3" s="9"/>
      <c r="AE3" s="9"/>
      <c r="AF3" s="10"/>
      <c r="AG3" s="10"/>
      <c r="AH3" s="10"/>
      <c r="AI3" s="10"/>
      <c r="AJ3" s="10"/>
      <c r="AK3" s="10"/>
    </row>
    <row r="4" spans="1:37" ht="15" customHeight="1" thickBot="1" x14ac:dyDescent="0.25">
      <c r="A4" s="11" t="s">
        <v>13</v>
      </c>
      <c r="B4" s="12">
        <v>10000</v>
      </c>
      <c r="C4" s="13">
        <f>Jan!B34</f>
        <v>10730.84</v>
      </c>
      <c r="D4" s="13">
        <f>Feb!B34</f>
        <v>11461.68</v>
      </c>
      <c r="E4" s="13">
        <f>Mrz!B34</f>
        <v>12192.52</v>
      </c>
      <c r="F4" s="13">
        <f>Apr!B34</f>
        <v>12923.36</v>
      </c>
      <c r="G4" s="13">
        <f>Mai!B34</f>
        <v>13654.2</v>
      </c>
      <c r="H4" s="13">
        <f>Jun!B34</f>
        <v>14385.04</v>
      </c>
      <c r="I4" s="13">
        <f>Jul!B34</f>
        <v>15115.880000000001</v>
      </c>
      <c r="J4" s="13">
        <f>Aug!B34</f>
        <v>15846.720000000001</v>
      </c>
      <c r="K4" s="13">
        <f>Sep!B34</f>
        <v>16577.560000000001</v>
      </c>
      <c r="L4" s="13">
        <f>Okt!B34</f>
        <v>17308.400000000001</v>
      </c>
      <c r="M4" s="14">
        <f>Nov!B34</f>
        <v>18039.240000000002</v>
      </c>
      <c r="N4" s="14">
        <f>SUM(B4:M4)</f>
        <v>168235.44</v>
      </c>
      <c r="O4" s="14">
        <f>N4/12</f>
        <v>14019.62</v>
      </c>
      <c r="P4" s="63"/>
      <c r="Z4" s="15"/>
      <c r="AA4" s="15"/>
      <c r="AB4" s="15"/>
      <c r="AC4" s="15"/>
      <c r="AD4" s="15"/>
      <c r="AE4" s="15"/>
      <c r="AF4" s="15"/>
      <c r="AG4" s="15"/>
      <c r="AH4" s="15"/>
      <c r="AI4" s="15"/>
      <c r="AJ4" s="15"/>
      <c r="AK4" s="15"/>
    </row>
    <row r="5" spans="1:37" ht="5.0999999999999996" customHeight="1" x14ac:dyDescent="0.2">
      <c r="B5" s="17"/>
      <c r="C5" s="17"/>
      <c r="D5" s="17"/>
      <c r="E5" s="17"/>
      <c r="F5" s="17"/>
      <c r="G5" s="17"/>
      <c r="H5" s="17"/>
      <c r="I5" s="17"/>
      <c r="J5" s="17"/>
      <c r="K5" s="17"/>
      <c r="L5" s="17"/>
      <c r="M5" s="17"/>
      <c r="N5" s="17"/>
      <c r="O5" s="17"/>
      <c r="P5" s="64"/>
      <c r="Z5" s="18"/>
      <c r="AA5" s="18"/>
      <c r="AB5" s="18"/>
      <c r="AC5" s="18"/>
      <c r="AD5" s="18"/>
      <c r="AE5" s="18"/>
      <c r="AF5" s="18"/>
      <c r="AG5" s="18"/>
      <c r="AH5" s="18"/>
      <c r="AI5" s="18"/>
      <c r="AJ5" s="18"/>
      <c r="AK5" s="18"/>
    </row>
    <row r="6" spans="1:37" s="23" customFormat="1" ht="15" customHeight="1" x14ac:dyDescent="0.2">
      <c r="A6" s="19" t="s">
        <v>14</v>
      </c>
      <c r="B6" s="20">
        <f t="shared" ref="B6:M6" si="0">SUM(B7:B9)</f>
        <v>7908.5</v>
      </c>
      <c r="C6" s="21">
        <f t="shared" si="0"/>
        <v>7908.5</v>
      </c>
      <c r="D6" s="21">
        <f t="shared" si="0"/>
        <v>7908.5</v>
      </c>
      <c r="E6" s="21">
        <f t="shared" si="0"/>
        <v>7908.5</v>
      </c>
      <c r="F6" s="21">
        <f t="shared" si="0"/>
        <v>7908.5</v>
      </c>
      <c r="G6" s="21">
        <f t="shared" si="0"/>
        <v>7908.5</v>
      </c>
      <c r="H6" s="21">
        <f t="shared" si="0"/>
        <v>7908.5</v>
      </c>
      <c r="I6" s="21">
        <f t="shared" si="0"/>
        <v>7908.5</v>
      </c>
      <c r="J6" s="21">
        <f t="shared" si="0"/>
        <v>7908.5</v>
      </c>
      <c r="K6" s="21">
        <f t="shared" si="0"/>
        <v>7908.5</v>
      </c>
      <c r="L6" s="21">
        <f t="shared" si="0"/>
        <v>7908.5</v>
      </c>
      <c r="M6" s="22">
        <f t="shared" si="0"/>
        <v>7908.5</v>
      </c>
      <c r="N6" s="22">
        <f>SUM(B6:M6)</f>
        <v>94902</v>
      </c>
      <c r="O6" s="22">
        <f>N6/12</f>
        <v>7908.5</v>
      </c>
      <c r="P6" s="66">
        <f>N6/N6</f>
        <v>1</v>
      </c>
      <c r="Z6" s="15"/>
      <c r="AA6" s="15"/>
      <c r="AB6" s="15"/>
      <c r="AC6" s="15"/>
      <c r="AD6" s="15"/>
      <c r="AE6" s="15"/>
      <c r="AF6" s="15"/>
      <c r="AG6" s="15"/>
      <c r="AH6" s="15"/>
      <c r="AI6" s="15"/>
      <c r="AJ6" s="15"/>
      <c r="AK6" s="15"/>
    </row>
    <row r="7" spans="1:37" ht="15" customHeight="1" x14ac:dyDescent="0.2">
      <c r="A7" s="52" t="s">
        <v>15</v>
      </c>
      <c r="B7" s="53">
        <f>Jan!B7</f>
        <v>7633</v>
      </c>
      <c r="C7" s="54">
        <f>Feb!B7</f>
        <v>7633</v>
      </c>
      <c r="D7" s="54">
        <f>Mrz!B7</f>
        <v>7633</v>
      </c>
      <c r="E7" s="54">
        <f>Apr!B7</f>
        <v>7633</v>
      </c>
      <c r="F7" s="54">
        <f>Mai!B7</f>
        <v>7633</v>
      </c>
      <c r="G7" s="54">
        <f>Jun!B7</f>
        <v>7633</v>
      </c>
      <c r="H7" s="54">
        <f>Jul!B7</f>
        <v>7633</v>
      </c>
      <c r="I7" s="54">
        <f>Aug!B7</f>
        <v>7633</v>
      </c>
      <c r="J7" s="54">
        <f>Sep!B7</f>
        <v>7633</v>
      </c>
      <c r="K7" s="54">
        <f>Okt!B7</f>
        <v>7633</v>
      </c>
      <c r="L7" s="54">
        <f>Nov!B7</f>
        <v>7633</v>
      </c>
      <c r="M7" s="55">
        <f>Dez!B7</f>
        <v>7633</v>
      </c>
      <c r="N7" s="55">
        <f>SUM(B7:M7)</f>
        <v>91596</v>
      </c>
      <c r="O7" s="55">
        <f>N7/12</f>
        <v>7633</v>
      </c>
      <c r="P7" s="65">
        <f>N7/N6</f>
        <v>0.96516406398179178</v>
      </c>
      <c r="Z7" s="18"/>
      <c r="AA7" s="18"/>
      <c r="AB7" s="18"/>
      <c r="AC7" s="18"/>
      <c r="AD7" s="18"/>
      <c r="AE7" s="18"/>
      <c r="AF7" s="18"/>
      <c r="AG7" s="18"/>
      <c r="AH7" s="18"/>
      <c r="AI7" s="18"/>
      <c r="AJ7" s="18"/>
      <c r="AK7" s="18"/>
    </row>
    <row r="8" spans="1:37" ht="15" customHeight="1" x14ac:dyDescent="0.2">
      <c r="A8" s="71" t="s">
        <v>82</v>
      </c>
      <c r="B8" s="72">
        <f>Jan!B8</f>
        <v>0</v>
      </c>
      <c r="C8" s="73">
        <f>Feb!B8</f>
        <v>0</v>
      </c>
      <c r="D8" s="73">
        <f>Mrz!B8</f>
        <v>0</v>
      </c>
      <c r="E8" s="73">
        <f>Apr!B8</f>
        <v>0</v>
      </c>
      <c r="F8" s="73">
        <f>Mai!B8</f>
        <v>0</v>
      </c>
      <c r="G8" s="74">
        <f>Jun!B8</f>
        <v>0</v>
      </c>
      <c r="H8" s="73">
        <f>Jul!B8</f>
        <v>0</v>
      </c>
      <c r="I8" s="73">
        <f>Aug!B8</f>
        <v>0</v>
      </c>
      <c r="J8" s="73">
        <f>Sep!B8</f>
        <v>0</v>
      </c>
      <c r="K8" s="73">
        <f>Okt!B8</f>
        <v>0</v>
      </c>
      <c r="L8" s="74">
        <f>Nov!B8</f>
        <v>0</v>
      </c>
      <c r="M8" s="75">
        <f>Dez!B8</f>
        <v>0</v>
      </c>
      <c r="N8" s="78">
        <f>SUM(B8:M8)</f>
        <v>0</v>
      </c>
      <c r="O8" s="76">
        <f>N8/12</f>
        <v>0</v>
      </c>
      <c r="P8" s="77">
        <f>N8/N6</f>
        <v>0</v>
      </c>
      <c r="Z8" s="18"/>
      <c r="AA8" s="18"/>
      <c r="AB8" s="18"/>
      <c r="AC8" s="18"/>
      <c r="AD8" s="18"/>
      <c r="AE8" s="18"/>
      <c r="AF8" s="18"/>
      <c r="AG8" s="18"/>
      <c r="AH8" s="18"/>
      <c r="AI8" s="18"/>
      <c r="AJ8" s="18"/>
      <c r="AK8" s="18"/>
    </row>
    <row r="9" spans="1:37" ht="15" customHeight="1" x14ac:dyDescent="0.2">
      <c r="A9" s="51" t="s">
        <v>16</v>
      </c>
      <c r="B9" s="70">
        <f>Jan!B9</f>
        <v>275.5</v>
      </c>
      <c r="C9" s="60">
        <f>Jan!E40</f>
        <v>275.5</v>
      </c>
      <c r="D9" s="60">
        <f>Feb!E40</f>
        <v>275.5</v>
      </c>
      <c r="E9" s="60">
        <f>Mrz!E40</f>
        <v>275.5</v>
      </c>
      <c r="F9" s="60">
        <f>Apr!E40</f>
        <v>275.5</v>
      </c>
      <c r="G9" s="60">
        <f>Mai!E40</f>
        <v>275.5</v>
      </c>
      <c r="H9" s="60">
        <f>Jun!E40</f>
        <v>275.5</v>
      </c>
      <c r="I9" s="60">
        <f>Jul!E40</f>
        <v>275.5</v>
      </c>
      <c r="J9" s="60">
        <f>Aug!E40</f>
        <v>275.5</v>
      </c>
      <c r="K9" s="60">
        <f>Sep!E40</f>
        <v>275.5</v>
      </c>
      <c r="L9" s="60">
        <f>Okt!E40</f>
        <v>275.5</v>
      </c>
      <c r="M9" s="61">
        <f>Nov!E40</f>
        <v>275.5</v>
      </c>
      <c r="N9" s="55">
        <f>SUM(B9:M9)</f>
        <v>3306</v>
      </c>
      <c r="O9" s="55">
        <f>N9/12</f>
        <v>275.5</v>
      </c>
      <c r="P9" s="65">
        <f>N9/N6</f>
        <v>3.4835936018208259E-2</v>
      </c>
      <c r="Z9" s="18"/>
      <c r="AA9" s="18"/>
      <c r="AB9" s="18"/>
      <c r="AC9" s="18"/>
      <c r="AD9" s="18"/>
      <c r="AE9" s="18"/>
      <c r="AF9" s="18"/>
      <c r="AG9" s="18"/>
      <c r="AH9" s="18"/>
      <c r="AI9" s="18"/>
      <c r="AJ9" s="18"/>
      <c r="AK9" s="18"/>
    </row>
    <row r="10" spans="1:37" ht="5.0999999999999996" customHeight="1" x14ac:dyDescent="0.2">
      <c r="B10" s="17"/>
      <c r="C10" s="17"/>
      <c r="D10" s="17"/>
      <c r="E10" s="17"/>
      <c r="F10" s="17"/>
      <c r="G10" s="17"/>
      <c r="H10" s="17"/>
      <c r="I10" s="17"/>
      <c r="J10" s="17"/>
      <c r="K10" s="17"/>
      <c r="L10" s="17"/>
      <c r="M10" s="17"/>
      <c r="N10" s="17"/>
      <c r="O10" s="17"/>
      <c r="P10" s="65"/>
      <c r="Z10" s="18"/>
      <c r="AA10" s="18"/>
      <c r="AB10" s="18"/>
      <c r="AC10" s="18"/>
      <c r="AD10" s="18"/>
      <c r="AE10" s="18"/>
      <c r="AF10" s="18"/>
      <c r="AG10" s="18"/>
      <c r="AH10" s="18"/>
      <c r="AI10" s="18"/>
      <c r="AJ10" s="18"/>
      <c r="AK10" s="18"/>
    </row>
    <row r="11" spans="1:37" s="23" customFormat="1" ht="15" customHeight="1" x14ac:dyDescent="0.2">
      <c r="A11" s="19" t="s">
        <v>17</v>
      </c>
      <c r="B11" s="20">
        <f>SUM(B12:B30)</f>
        <v>7177.66</v>
      </c>
      <c r="C11" s="21">
        <f>SUM(C12:C30)</f>
        <v>7177.66</v>
      </c>
      <c r="D11" s="21">
        <f t="shared" ref="D11:M11" si="1">SUM(D12:D30)</f>
        <v>7177.66</v>
      </c>
      <c r="E11" s="21">
        <f t="shared" si="1"/>
        <v>7177.66</v>
      </c>
      <c r="F11" s="21">
        <f t="shared" si="1"/>
        <v>7177.66</v>
      </c>
      <c r="G11" s="21">
        <f t="shared" si="1"/>
        <v>7177.66</v>
      </c>
      <c r="H11" s="21">
        <f t="shared" si="1"/>
        <v>7177.66</v>
      </c>
      <c r="I11" s="21">
        <f t="shared" si="1"/>
        <v>7177.66</v>
      </c>
      <c r="J11" s="21">
        <f t="shared" si="1"/>
        <v>7177.66</v>
      </c>
      <c r="K11" s="21">
        <f t="shared" si="1"/>
        <v>7177.66</v>
      </c>
      <c r="L11" s="21">
        <f t="shared" si="1"/>
        <v>7177.66</v>
      </c>
      <c r="M11" s="22">
        <f t="shared" si="1"/>
        <v>7177.66</v>
      </c>
      <c r="N11" s="22">
        <f>SUM(B11:M11)</f>
        <v>86131.920000000027</v>
      </c>
      <c r="O11" s="22">
        <f>N11/12</f>
        <v>7177.6600000000026</v>
      </c>
      <c r="P11" s="66">
        <f>N11/N11</f>
        <v>1</v>
      </c>
      <c r="Z11" s="15"/>
      <c r="AA11" s="15"/>
      <c r="AB11" s="15"/>
      <c r="AC11" s="15"/>
      <c r="AD11" s="15"/>
      <c r="AE11" s="15"/>
      <c r="AF11" s="15"/>
      <c r="AG11" s="15"/>
      <c r="AH11" s="15"/>
      <c r="AI11" s="15"/>
      <c r="AJ11" s="15"/>
      <c r="AK11" s="15"/>
    </row>
    <row r="12" spans="1:37" ht="15" customHeight="1" x14ac:dyDescent="0.2">
      <c r="A12" s="51" t="s">
        <v>18</v>
      </c>
      <c r="B12" s="53">
        <f>Jan!B12</f>
        <v>4130</v>
      </c>
      <c r="C12" s="54">
        <f>Feb!B12</f>
        <v>4130</v>
      </c>
      <c r="D12" s="54">
        <f>Mrz!B12</f>
        <v>4130</v>
      </c>
      <c r="E12" s="54">
        <f>Apr!B12</f>
        <v>4130</v>
      </c>
      <c r="F12" s="54">
        <f>Mai!B12</f>
        <v>4130</v>
      </c>
      <c r="G12" s="54">
        <f>Jun!B12</f>
        <v>4130</v>
      </c>
      <c r="H12" s="54">
        <f>Jul!B12</f>
        <v>4130</v>
      </c>
      <c r="I12" s="54">
        <f>Aug!B12</f>
        <v>4130</v>
      </c>
      <c r="J12" s="54">
        <f>Sep!B12</f>
        <v>4130</v>
      </c>
      <c r="K12" s="54">
        <f>Okt!B12</f>
        <v>4130</v>
      </c>
      <c r="L12" s="54">
        <f>Nov!B12</f>
        <v>4130</v>
      </c>
      <c r="M12" s="59">
        <f>Dez!B12</f>
        <v>4130</v>
      </c>
      <c r="N12" s="57">
        <f>SUM(B12:M12)</f>
        <v>49560</v>
      </c>
      <c r="O12" s="55">
        <f>N12/12</f>
        <v>4130</v>
      </c>
      <c r="P12" s="65">
        <f>N12/N11</f>
        <v>0.57539643839357102</v>
      </c>
      <c r="Z12" s="18"/>
      <c r="AA12" s="18"/>
      <c r="AB12" s="18"/>
      <c r="AC12" s="18"/>
      <c r="AD12" s="18"/>
      <c r="AE12" s="18"/>
      <c r="AF12" s="18"/>
      <c r="AG12" s="18"/>
      <c r="AH12" s="18"/>
      <c r="AI12" s="18"/>
      <c r="AJ12" s="18"/>
      <c r="AK12" s="18"/>
    </row>
    <row r="13" spans="1:37" ht="15" customHeight="1" x14ac:dyDescent="0.2">
      <c r="A13" s="71" t="s">
        <v>19</v>
      </c>
      <c r="B13" s="72">
        <f>Jan!B13</f>
        <v>0</v>
      </c>
      <c r="C13" s="73">
        <f>Feb!B13</f>
        <v>0</v>
      </c>
      <c r="D13" s="73">
        <f>Mrz!B13</f>
        <v>0</v>
      </c>
      <c r="E13" s="73">
        <f>Apr!B13</f>
        <v>0</v>
      </c>
      <c r="F13" s="73">
        <f>Mai!B13</f>
        <v>0</v>
      </c>
      <c r="G13" s="73">
        <f>Jun!B13</f>
        <v>0</v>
      </c>
      <c r="H13" s="73">
        <f>Jul!B13</f>
        <v>0</v>
      </c>
      <c r="I13" s="73">
        <f>Aug!B13</f>
        <v>0</v>
      </c>
      <c r="J13" s="73">
        <f>Sep!B13</f>
        <v>0</v>
      </c>
      <c r="K13" s="73">
        <f>Okt!B13</f>
        <v>0</v>
      </c>
      <c r="L13" s="73">
        <f>Nov!B13</f>
        <v>0</v>
      </c>
      <c r="M13" s="76">
        <f>Dez!B13</f>
        <v>0</v>
      </c>
      <c r="N13" s="78">
        <f t="shared" ref="N13:N29" si="2">SUM(B13:M13)</f>
        <v>0</v>
      </c>
      <c r="O13" s="76">
        <f t="shared" ref="O13:O30" si="3">N13/12</f>
        <v>0</v>
      </c>
      <c r="P13" s="77">
        <f>N13/N11</f>
        <v>0</v>
      </c>
      <c r="Z13" s="18"/>
      <c r="AA13" s="18"/>
      <c r="AB13" s="18"/>
      <c r="AC13" s="18"/>
      <c r="AD13" s="18"/>
      <c r="AE13" s="18"/>
      <c r="AF13" s="18"/>
      <c r="AG13" s="18"/>
      <c r="AH13" s="18"/>
      <c r="AI13" s="18"/>
      <c r="AJ13" s="18"/>
      <c r="AK13" s="18"/>
    </row>
    <row r="14" spans="1:37" ht="15" customHeight="1" x14ac:dyDescent="0.2">
      <c r="A14" s="51" t="s">
        <v>20</v>
      </c>
      <c r="B14" s="53">
        <f>Jan!B14</f>
        <v>65</v>
      </c>
      <c r="C14" s="54">
        <f>Feb!B14</f>
        <v>65</v>
      </c>
      <c r="D14" s="54">
        <f>Mrz!B14</f>
        <v>65</v>
      </c>
      <c r="E14" s="54">
        <f>Apr!B14</f>
        <v>65</v>
      </c>
      <c r="F14" s="54">
        <f>Mai!B14</f>
        <v>65</v>
      </c>
      <c r="G14" s="54">
        <f>Jun!B14</f>
        <v>65</v>
      </c>
      <c r="H14" s="54">
        <f>Jul!B14</f>
        <v>65</v>
      </c>
      <c r="I14" s="54">
        <f>Aug!B14</f>
        <v>65</v>
      </c>
      <c r="J14" s="54">
        <f>Sep!B14</f>
        <v>65</v>
      </c>
      <c r="K14" s="54">
        <f>Okt!B14</f>
        <v>65</v>
      </c>
      <c r="L14" s="54">
        <f>Nov!B14</f>
        <v>65</v>
      </c>
      <c r="M14" s="55">
        <f>Dez!B14</f>
        <v>65</v>
      </c>
      <c r="N14" s="57">
        <f t="shared" si="2"/>
        <v>780</v>
      </c>
      <c r="O14" s="55">
        <f t="shared" si="3"/>
        <v>65</v>
      </c>
      <c r="P14" s="65">
        <f>N14/N11</f>
        <v>9.055876149051359E-3</v>
      </c>
      <c r="Z14" s="18"/>
      <c r="AA14" s="18"/>
      <c r="AB14" s="18"/>
      <c r="AC14" s="18"/>
      <c r="AD14" s="18"/>
      <c r="AE14" s="18"/>
      <c r="AF14" s="18"/>
      <c r="AG14" s="18"/>
      <c r="AH14" s="18"/>
      <c r="AI14" s="18"/>
      <c r="AJ14" s="18"/>
      <c r="AK14" s="18"/>
    </row>
    <row r="15" spans="1:37" ht="15" customHeight="1" x14ac:dyDescent="0.2">
      <c r="A15" s="71" t="s">
        <v>21</v>
      </c>
      <c r="B15" s="72">
        <f>Jan!B15</f>
        <v>50</v>
      </c>
      <c r="C15" s="73">
        <f>Feb!B15</f>
        <v>50</v>
      </c>
      <c r="D15" s="73">
        <f>Mrz!B15</f>
        <v>50</v>
      </c>
      <c r="E15" s="73">
        <f>Apr!B15</f>
        <v>50</v>
      </c>
      <c r="F15" s="73">
        <f>Mai!B15</f>
        <v>50</v>
      </c>
      <c r="G15" s="73">
        <f>Jun!B15</f>
        <v>50</v>
      </c>
      <c r="H15" s="73">
        <f>Jul!B15</f>
        <v>50</v>
      </c>
      <c r="I15" s="73">
        <f>Aug!B15</f>
        <v>50</v>
      </c>
      <c r="J15" s="73">
        <f>Sep!B15</f>
        <v>50</v>
      </c>
      <c r="K15" s="73">
        <f>Okt!B15</f>
        <v>50</v>
      </c>
      <c r="L15" s="73">
        <f>Nov!B15</f>
        <v>50</v>
      </c>
      <c r="M15" s="76">
        <f>Dez!B15</f>
        <v>50</v>
      </c>
      <c r="N15" s="78">
        <f t="shared" si="2"/>
        <v>600</v>
      </c>
      <c r="O15" s="76">
        <f t="shared" si="3"/>
        <v>50</v>
      </c>
      <c r="P15" s="77">
        <f>N15/N11</f>
        <v>6.9660585761933532E-3</v>
      </c>
      <c r="Z15" s="18"/>
      <c r="AA15" s="18"/>
      <c r="AB15" s="18"/>
      <c r="AC15" s="18"/>
      <c r="AD15" s="18"/>
      <c r="AE15" s="18"/>
      <c r="AF15" s="18"/>
      <c r="AG15" s="18"/>
      <c r="AH15" s="18"/>
      <c r="AI15" s="18"/>
      <c r="AJ15" s="18"/>
      <c r="AK15" s="18"/>
    </row>
    <row r="16" spans="1:37" ht="15" customHeight="1" x14ac:dyDescent="0.2">
      <c r="A16" s="51" t="s">
        <v>22</v>
      </c>
      <c r="B16" s="53">
        <f>Jan!B16</f>
        <v>119</v>
      </c>
      <c r="C16" s="54">
        <f>Feb!B16</f>
        <v>119</v>
      </c>
      <c r="D16" s="54">
        <f>Mrz!B16</f>
        <v>119</v>
      </c>
      <c r="E16" s="54">
        <f>Apr!B16</f>
        <v>119</v>
      </c>
      <c r="F16" s="54">
        <f>Mai!B16</f>
        <v>119</v>
      </c>
      <c r="G16" s="54">
        <f>Jun!B16</f>
        <v>119</v>
      </c>
      <c r="H16" s="54">
        <f>Jul!B16</f>
        <v>119</v>
      </c>
      <c r="I16" s="54">
        <f>Aug!B16</f>
        <v>119</v>
      </c>
      <c r="J16" s="54">
        <f>Sep!B16</f>
        <v>119</v>
      </c>
      <c r="K16" s="54">
        <f>Okt!B16</f>
        <v>119</v>
      </c>
      <c r="L16" s="54">
        <f>Nov!B16</f>
        <v>119</v>
      </c>
      <c r="M16" s="55">
        <f>Dez!B16</f>
        <v>119</v>
      </c>
      <c r="N16" s="57">
        <f t="shared" si="2"/>
        <v>1428</v>
      </c>
      <c r="O16" s="55">
        <f t="shared" si="3"/>
        <v>119</v>
      </c>
      <c r="P16" s="65">
        <f>N16/N11</f>
        <v>1.657921941134018E-2</v>
      </c>
      <c r="Z16" s="18"/>
      <c r="AA16" s="18"/>
      <c r="AB16" s="18"/>
      <c r="AC16" s="18"/>
      <c r="AD16" s="18"/>
      <c r="AE16" s="18"/>
      <c r="AF16" s="18"/>
      <c r="AG16" s="18"/>
      <c r="AH16" s="18"/>
      <c r="AI16" s="18"/>
      <c r="AJ16" s="18"/>
      <c r="AK16" s="18"/>
    </row>
    <row r="17" spans="1:37" ht="15" customHeight="1" x14ac:dyDescent="0.2">
      <c r="A17" s="71" t="s">
        <v>76</v>
      </c>
      <c r="B17" s="72">
        <f>Jan!B17</f>
        <v>119</v>
      </c>
      <c r="C17" s="73">
        <f>Feb!B17</f>
        <v>119</v>
      </c>
      <c r="D17" s="73">
        <f>Mrz!B17</f>
        <v>119</v>
      </c>
      <c r="E17" s="73">
        <f>Apr!B17</f>
        <v>119</v>
      </c>
      <c r="F17" s="73">
        <f>Mai!B17</f>
        <v>119</v>
      </c>
      <c r="G17" s="73">
        <f>Jun!B17</f>
        <v>119</v>
      </c>
      <c r="H17" s="73">
        <f>Jul!B17</f>
        <v>119</v>
      </c>
      <c r="I17" s="73">
        <f>Aug!B17</f>
        <v>119</v>
      </c>
      <c r="J17" s="73">
        <f>Sep!B17</f>
        <v>119</v>
      </c>
      <c r="K17" s="73">
        <f>Okt!B17</f>
        <v>119</v>
      </c>
      <c r="L17" s="73">
        <f>Nov!B17</f>
        <v>119</v>
      </c>
      <c r="M17" s="76">
        <f>Dez!B17</f>
        <v>119</v>
      </c>
      <c r="N17" s="78">
        <f t="shared" si="2"/>
        <v>1428</v>
      </c>
      <c r="O17" s="76">
        <f t="shared" si="3"/>
        <v>119</v>
      </c>
      <c r="P17" s="77">
        <f>N17/N11</f>
        <v>1.657921941134018E-2</v>
      </c>
      <c r="Z17" s="18"/>
      <c r="AA17" s="18"/>
      <c r="AB17" s="18"/>
      <c r="AC17" s="18"/>
      <c r="AD17" s="18"/>
      <c r="AE17" s="18"/>
      <c r="AF17" s="18"/>
      <c r="AG17" s="18"/>
      <c r="AH17" s="18"/>
      <c r="AI17" s="18"/>
      <c r="AJ17" s="18"/>
      <c r="AK17" s="18"/>
    </row>
    <row r="18" spans="1:37" ht="15" customHeight="1" x14ac:dyDescent="0.2">
      <c r="A18" s="51" t="s">
        <v>23</v>
      </c>
      <c r="B18" s="53">
        <f>Jan!B18</f>
        <v>119</v>
      </c>
      <c r="C18" s="54">
        <f>Feb!B18</f>
        <v>119</v>
      </c>
      <c r="D18" s="54">
        <f>Mrz!B18</f>
        <v>119</v>
      </c>
      <c r="E18" s="54">
        <f>Apr!B18</f>
        <v>119</v>
      </c>
      <c r="F18" s="54">
        <f>Mai!B18</f>
        <v>119</v>
      </c>
      <c r="G18" s="54">
        <f>Jun!B18</f>
        <v>119</v>
      </c>
      <c r="H18" s="54">
        <f>Jul!B18</f>
        <v>119</v>
      </c>
      <c r="I18" s="54">
        <f>Aug!B18</f>
        <v>119</v>
      </c>
      <c r="J18" s="54">
        <f>Sep!B18</f>
        <v>119</v>
      </c>
      <c r="K18" s="54">
        <f>Okt!B18</f>
        <v>119</v>
      </c>
      <c r="L18" s="54">
        <f>Nov!B18</f>
        <v>119</v>
      </c>
      <c r="M18" s="55">
        <f>Dez!B18</f>
        <v>119</v>
      </c>
      <c r="N18" s="57">
        <f t="shared" si="2"/>
        <v>1428</v>
      </c>
      <c r="O18" s="55">
        <f t="shared" si="3"/>
        <v>119</v>
      </c>
      <c r="P18" s="65">
        <f>N18/N11</f>
        <v>1.657921941134018E-2</v>
      </c>
      <c r="Z18" s="18"/>
      <c r="AA18" s="18"/>
      <c r="AB18" s="18"/>
      <c r="AC18" s="18"/>
      <c r="AD18" s="18"/>
      <c r="AE18" s="18"/>
      <c r="AF18" s="18"/>
      <c r="AG18" s="18"/>
      <c r="AH18" s="18"/>
      <c r="AI18" s="18"/>
      <c r="AJ18" s="18"/>
      <c r="AK18" s="18"/>
    </row>
    <row r="19" spans="1:37" ht="15" customHeight="1" x14ac:dyDescent="0.2">
      <c r="A19" s="71" t="s">
        <v>24</v>
      </c>
      <c r="B19" s="72">
        <f>Jan!B19</f>
        <v>119</v>
      </c>
      <c r="C19" s="73">
        <f>Feb!B19</f>
        <v>119</v>
      </c>
      <c r="D19" s="73">
        <f>Mrz!B19</f>
        <v>119</v>
      </c>
      <c r="E19" s="73">
        <f>Apr!B19</f>
        <v>119</v>
      </c>
      <c r="F19" s="73">
        <f>Mai!B19</f>
        <v>119</v>
      </c>
      <c r="G19" s="73">
        <f>Jun!B19</f>
        <v>119</v>
      </c>
      <c r="H19" s="73">
        <f>Jul!B19</f>
        <v>119</v>
      </c>
      <c r="I19" s="73">
        <f>Aug!B19</f>
        <v>119</v>
      </c>
      <c r="J19" s="73">
        <f>Sep!B19</f>
        <v>119</v>
      </c>
      <c r="K19" s="73">
        <f>Okt!B19</f>
        <v>119</v>
      </c>
      <c r="L19" s="73">
        <f>Nov!B19</f>
        <v>119</v>
      </c>
      <c r="M19" s="76">
        <f>Dez!B19</f>
        <v>119</v>
      </c>
      <c r="N19" s="78">
        <f t="shared" si="2"/>
        <v>1428</v>
      </c>
      <c r="O19" s="76">
        <f t="shared" si="3"/>
        <v>119</v>
      </c>
      <c r="P19" s="77">
        <f>N19/N11</f>
        <v>1.657921941134018E-2</v>
      </c>
      <c r="Z19" s="18"/>
      <c r="AA19" s="18"/>
      <c r="AB19" s="18"/>
      <c r="AC19" s="18"/>
      <c r="AD19" s="18"/>
      <c r="AE19" s="18"/>
      <c r="AF19" s="18"/>
      <c r="AG19" s="18"/>
      <c r="AH19" s="18"/>
      <c r="AI19" s="18"/>
      <c r="AJ19" s="18"/>
      <c r="AK19" s="18"/>
    </row>
    <row r="20" spans="1:37" ht="15" customHeight="1" x14ac:dyDescent="0.2">
      <c r="A20" s="51" t="s">
        <v>25</v>
      </c>
      <c r="B20" s="53">
        <f>Jan!B20</f>
        <v>238</v>
      </c>
      <c r="C20" s="54">
        <f>Feb!B20</f>
        <v>238</v>
      </c>
      <c r="D20" s="54">
        <f>Mrz!B20</f>
        <v>238</v>
      </c>
      <c r="E20" s="54">
        <f>Apr!B20</f>
        <v>238</v>
      </c>
      <c r="F20" s="54">
        <f>Mai!B20</f>
        <v>238</v>
      </c>
      <c r="G20" s="54">
        <f>Jun!B20</f>
        <v>238</v>
      </c>
      <c r="H20" s="54">
        <f>Jul!B20</f>
        <v>238</v>
      </c>
      <c r="I20" s="54">
        <f>Aug!B20</f>
        <v>238</v>
      </c>
      <c r="J20" s="54">
        <f>Sep!B20</f>
        <v>238</v>
      </c>
      <c r="K20" s="54">
        <f>Okt!B20</f>
        <v>238</v>
      </c>
      <c r="L20" s="54">
        <f>Nov!B20</f>
        <v>238</v>
      </c>
      <c r="M20" s="55">
        <f>Dez!B20</f>
        <v>238</v>
      </c>
      <c r="N20" s="57">
        <f t="shared" si="2"/>
        <v>2856</v>
      </c>
      <c r="O20" s="55">
        <f t="shared" si="3"/>
        <v>238</v>
      </c>
      <c r="P20" s="65">
        <f>N20/N11</f>
        <v>3.315843882268036E-2</v>
      </c>
      <c r="Z20" s="18"/>
      <c r="AA20" s="18"/>
      <c r="AB20" s="18"/>
      <c r="AC20" s="18"/>
      <c r="AD20" s="18"/>
      <c r="AE20" s="18"/>
      <c r="AF20" s="18"/>
      <c r="AG20" s="18"/>
      <c r="AH20" s="18"/>
      <c r="AI20" s="18"/>
      <c r="AJ20" s="18"/>
      <c r="AK20" s="18"/>
    </row>
    <row r="21" spans="1:37" ht="15" customHeight="1" x14ac:dyDescent="0.2">
      <c r="A21" s="71" t="s">
        <v>26</v>
      </c>
      <c r="B21" s="72">
        <f>Jan!B21</f>
        <v>500</v>
      </c>
      <c r="C21" s="73">
        <f>Feb!B21</f>
        <v>500</v>
      </c>
      <c r="D21" s="73">
        <f>Mrz!B21</f>
        <v>500</v>
      </c>
      <c r="E21" s="73">
        <f>Apr!B21</f>
        <v>500</v>
      </c>
      <c r="F21" s="73">
        <f>Mai!B21</f>
        <v>500</v>
      </c>
      <c r="G21" s="73">
        <f>Jun!B21</f>
        <v>500</v>
      </c>
      <c r="H21" s="73">
        <f>Jul!B21</f>
        <v>500</v>
      </c>
      <c r="I21" s="73">
        <f>Aug!B21</f>
        <v>500</v>
      </c>
      <c r="J21" s="73">
        <f>Sep!B21</f>
        <v>500</v>
      </c>
      <c r="K21" s="73">
        <f>Okt!B21</f>
        <v>500</v>
      </c>
      <c r="L21" s="73">
        <f>Nov!B21</f>
        <v>500</v>
      </c>
      <c r="M21" s="76">
        <f>Dez!B21</f>
        <v>500</v>
      </c>
      <c r="N21" s="78">
        <f t="shared" si="2"/>
        <v>6000</v>
      </c>
      <c r="O21" s="76">
        <f t="shared" si="3"/>
        <v>500</v>
      </c>
      <c r="P21" s="77">
        <f>N21/N11</f>
        <v>6.9660585761933527E-2</v>
      </c>
      <c r="Z21" s="18"/>
      <c r="AA21" s="18"/>
      <c r="AB21" s="18"/>
      <c r="AC21" s="18"/>
      <c r="AD21" s="18"/>
      <c r="AE21" s="18"/>
      <c r="AF21" s="18"/>
      <c r="AG21" s="18"/>
      <c r="AH21" s="18"/>
      <c r="AI21" s="18"/>
      <c r="AJ21" s="18"/>
      <c r="AK21" s="18"/>
    </row>
    <row r="22" spans="1:37" ht="15" customHeight="1" x14ac:dyDescent="0.2">
      <c r="A22" s="24" t="s">
        <v>27</v>
      </c>
      <c r="B22" s="53">
        <f>Jan!B22</f>
        <v>0</v>
      </c>
      <c r="C22" s="54">
        <f>Feb!B22</f>
        <v>0</v>
      </c>
      <c r="D22" s="54">
        <f>Mrz!B22</f>
        <v>0</v>
      </c>
      <c r="E22" s="54">
        <f>Apr!B22</f>
        <v>0</v>
      </c>
      <c r="F22" s="54">
        <f>Mai!B22</f>
        <v>0</v>
      </c>
      <c r="G22" s="54">
        <f>Jun!B22</f>
        <v>0</v>
      </c>
      <c r="H22" s="54">
        <f>Jul!B22</f>
        <v>0</v>
      </c>
      <c r="I22" s="54">
        <f>Aug!B22</f>
        <v>0</v>
      </c>
      <c r="J22" s="54">
        <f>Sep!B22</f>
        <v>0</v>
      </c>
      <c r="K22" s="54">
        <f>Okt!B22</f>
        <v>0</v>
      </c>
      <c r="L22" s="54">
        <f>Nov!B22</f>
        <v>0</v>
      </c>
      <c r="M22" s="55">
        <f>Dez!B22</f>
        <v>0</v>
      </c>
      <c r="N22" s="58">
        <f t="shared" si="2"/>
        <v>0</v>
      </c>
      <c r="O22" s="26">
        <f t="shared" si="3"/>
        <v>0</v>
      </c>
      <c r="P22" s="65">
        <f>N22/N11</f>
        <v>0</v>
      </c>
      <c r="Z22" s="18"/>
      <c r="AA22" s="18"/>
      <c r="AB22" s="18"/>
      <c r="AC22" s="18"/>
      <c r="AD22" s="18"/>
      <c r="AE22" s="18"/>
      <c r="AF22" s="18"/>
      <c r="AG22" s="18"/>
      <c r="AH22" s="18"/>
      <c r="AI22" s="18"/>
      <c r="AJ22" s="18"/>
      <c r="AK22" s="18"/>
    </row>
    <row r="23" spans="1:37" ht="15" customHeight="1" x14ac:dyDescent="0.2">
      <c r="A23" s="71" t="s">
        <v>101</v>
      </c>
      <c r="B23" s="72">
        <f>Jan!B23</f>
        <v>300</v>
      </c>
      <c r="C23" s="73">
        <f>Feb!B23</f>
        <v>300</v>
      </c>
      <c r="D23" s="73">
        <f>Mrz!B23</f>
        <v>300</v>
      </c>
      <c r="E23" s="73">
        <f>Apr!B23</f>
        <v>300</v>
      </c>
      <c r="F23" s="73">
        <f>Mai!B23</f>
        <v>300</v>
      </c>
      <c r="G23" s="73">
        <f>Jun!B23</f>
        <v>300</v>
      </c>
      <c r="H23" s="73">
        <f>Jul!B23</f>
        <v>300</v>
      </c>
      <c r="I23" s="73">
        <f>Aug!B23</f>
        <v>300</v>
      </c>
      <c r="J23" s="73">
        <f>Sep!B23</f>
        <v>300</v>
      </c>
      <c r="K23" s="73">
        <f>Okt!B23</f>
        <v>300</v>
      </c>
      <c r="L23" s="73">
        <f>Nov!B23</f>
        <v>300</v>
      </c>
      <c r="M23" s="76">
        <f>Dez!B23</f>
        <v>300</v>
      </c>
      <c r="N23" s="78">
        <f t="shared" si="2"/>
        <v>3600</v>
      </c>
      <c r="O23" s="76">
        <f t="shared" si="3"/>
        <v>300</v>
      </c>
      <c r="P23" s="77">
        <f>N23/N11</f>
        <v>4.1796351457160118E-2</v>
      </c>
      <c r="Z23" s="18"/>
      <c r="AA23" s="18"/>
      <c r="AB23" s="18"/>
      <c r="AC23" s="18"/>
      <c r="AD23" s="18"/>
      <c r="AE23" s="18"/>
      <c r="AF23" s="18"/>
      <c r="AG23" s="18"/>
      <c r="AH23" s="18"/>
      <c r="AI23" s="18"/>
      <c r="AJ23" s="18"/>
      <c r="AK23" s="18"/>
    </row>
    <row r="24" spans="1:37" ht="15" customHeight="1" x14ac:dyDescent="0.2">
      <c r="A24" s="24" t="s">
        <v>28</v>
      </c>
      <c r="B24" s="53">
        <f>Jan!B24</f>
        <v>0</v>
      </c>
      <c r="C24" s="54">
        <f>Feb!B24</f>
        <v>0</v>
      </c>
      <c r="D24" s="54">
        <f>Mrz!B24</f>
        <v>0</v>
      </c>
      <c r="E24" s="54">
        <f>Apr!B24</f>
        <v>0</v>
      </c>
      <c r="F24" s="54">
        <f>Mai!B24</f>
        <v>0</v>
      </c>
      <c r="G24" s="54">
        <f>Jun!B24</f>
        <v>0</v>
      </c>
      <c r="H24" s="54">
        <f>Jul!B24</f>
        <v>0</v>
      </c>
      <c r="I24" s="54">
        <f>Aug!B24</f>
        <v>0</v>
      </c>
      <c r="J24" s="54">
        <f>Sep!B24</f>
        <v>0</v>
      </c>
      <c r="K24" s="54">
        <f>Okt!B24</f>
        <v>0</v>
      </c>
      <c r="L24" s="54">
        <f>Nov!B24</f>
        <v>0</v>
      </c>
      <c r="M24" s="55">
        <f>Dez!B24</f>
        <v>0</v>
      </c>
      <c r="N24" s="58">
        <f t="shared" si="2"/>
        <v>0</v>
      </c>
      <c r="O24" s="26">
        <f t="shared" si="3"/>
        <v>0</v>
      </c>
      <c r="P24" s="65">
        <f>N24/N11</f>
        <v>0</v>
      </c>
      <c r="Z24" s="18"/>
      <c r="AA24" s="18"/>
      <c r="AB24" s="18"/>
      <c r="AC24" s="18"/>
      <c r="AD24" s="18"/>
      <c r="AE24" s="18"/>
      <c r="AF24" s="18"/>
      <c r="AG24" s="18"/>
      <c r="AH24" s="18"/>
      <c r="AI24" s="18"/>
      <c r="AJ24" s="18"/>
      <c r="AK24" s="18"/>
    </row>
    <row r="25" spans="1:37" ht="15" customHeight="1" x14ac:dyDescent="0.2">
      <c r="A25" s="71" t="s">
        <v>29</v>
      </c>
      <c r="B25" s="72">
        <f>Jan!B25</f>
        <v>0</v>
      </c>
      <c r="C25" s="73">
        <f>Feb!B25</f>
        <v>0</v>
      </c>
      <c r="D25" s="73" t="s">
        <v>83</v>
      </c>
      <c r="E25" s="73">
        <f>Apr!B25</f>
        <v>0</v>
      </c>
      <c r="F25" s="73">
        <f>Mai!B25</f>
        <v>0</v>
      </c>
      <c r="G25" s="73">
        <f>Jun!B25</f>
        <v>0</v>
      </c>
      <c r="H25" s="73">
        <f>Jul!B25</f>
        <v>0</v>
      </c>
      <c r="I25" s="73">
        <f>Aug!B25</f>
        <v>0</v>
      </c>
      <c r="J25" s="73">
        <f>Sep!B25</f>
        <v>0</v>
      </c>
      <c r="K25" s="73">
        <f>Okt!B25</f>
        <v>0</v>
      </c>
      <c r="L25" s="73">
        <f>Nov!B25</f>
        <v>0</v>
      </c>
      <c r="M25" s="76">
        <f>Dez!B25</f>
        <v>0</v>
      </c>
      <c r="N25" s="78">
        <f t="shared" si="2"/>
        <v>0</v>
      </c>
      <c r="O25" s="76">
        <f t="shared" si="3"/>
        <v>0</v>
      </c>
      <c r="P25" s="77">
        <f>N25/N11</f>
        <v>0</v>
      </c>
      <c r="Z25" s="18"/>
      <c r="AA25" s="18"/>
      <c r="AB25" s="18"/>
      <c r="AC25" s="18"/>
      <c r="AD25" s="18"/>
      <c r="AE25" s="18"/>
      <c r="AF25" s="18"/>
      <c r="AG25" s="18"/>
      <c r="AH25" s="18"/>
      <c r="AI25" s="18"/>
      <c r="AJ25" s="18"/>
      <c r="AK25" s="18"/>
    </row>
    <row r="26" spans="1:37" ht="15" customHeight="1" x14ac:dyDescent="0.2">
      <c r="A26" s="24" t="s">
        <v>30</v>
      </c>
      <c r="B26" s="53">
        <f>Jan!B26</f>
        <v>0</v>
      </c>
      <c r="C26" s="54">
        <f>Feb!B26</f>
        <v>0</v>
      </c>
      <c r="D26" s="54">
        <f>Mrz!B26</f>
        <v>0</v>
      </c>
      <c r="E26" s="54">
        <f>Apr!B26</f>
        <v>0</v>
      </c>
      <c r="F26" s="54">
        <f>Mai!B26</f>
        <v>0</v>
      </c>
      <c r="G26" s="54">
        <f>Jun!B26</f>
        <v>0</v>
      </c>
      <c r="H26" s="54">
        <f>Jul!B26</f>
        <v>0</v>
      </c>
      <c r="I26" s="54">
        <f>Aug!B26</f>
        <v>0</v>
      </c>
      <c r="J26" s="54">
        <f>Sep!B26</f>
        <v>0</v>
      </c>
      <c r="K26" s="54">
        <f>Okt!B26</f>
        <v>0</v>
      </c>
      <c r="L26" s="54">
        <f>Nov!B26</f>
        <v>0</v>
      </c>
      <c r="M26" s="55">
        <f>Dez!B26</f>
        <v>0</v>
      </c>
      <c r="N26" s="58">
        <f t="shared" si="2"/>
        <v>0</v>
      </c>
      <c r="O26" s="26">
        <f t="shared" si="3"/>
        <v>0</v>
      </c>
      <c r="P26" s="65">
        <f>N26/N11</f>
        <v>0</v>
      </c>
      <c r="Z26" s="18"/>
      <c r="AA26" s="18"/>
      <c r="AB26" s="18"/>
      <c r="AC26" s="18"/>
      <c r="AD26" s="18"/>
      <c r="AE26" s="18"/>
      <c r="AF26" s="18"/>
      <c r="AG26" s="18"/>
      <c r="AH26" s="18"/>
      <c r="AI26" s="18"/>
      <c r="AJ26" s="18"/>
      <c r="AK26" s="18"/>
    </row>
    <row r="27" spans="1:37" ht="15" customHeight="1" x14ac:dyDescent="0.2">
      <c r="A27" s="71" t="s">
        <v>31</v>
      </c>
      <c r="B27" s="72">
        <f>Jan!B27</f>
        <v>0</v>
      </c>
      <c r="C27" s="73">
        <f>Feb!B27</f>
        <v>0</v>
      </c>
      <c r="D27" s="73">
        <f>Mrz!B27</f>
        <v>0</v>
      </c>
      <c r="E27" s="73">
        <f>Apr!B27</f>
        <v>0</v>
      </c>
      <c r="F27" s="73">
        <f>Mai!B27</f>
        <v>0</v>
      </c>
      <c r="G27" s="73">
        <f>Jun!B27</f>
        <v>0</v>
      </c>
      <c r="H27" s="73">
        <f>Jul!B27</f>
        <v>0</v>
      </c>
      <c r="I27" s="73">
        <f>Aug!B27</f>
        <v>0</v>
      </c>
      <c r="J27" s="73">
        <f>Sep!B27</f>
        <v>0</v>
      </c>
      <c r="K27" s="73">
        <f>Okt!B27</f>
        <v>0</v>
      </c>
      <c r="L27" s="73">
        <f>Nov!B27</f>
        <v>0</v>
      </c>
      <c r="M27" s="76">
        <f>Dez!B27</f>
        <v>0</v>
      </c>
      <c r="N27" s="78">
        <f t="shared" si="2"/>
        <v>0</v>
      </c>
      <c r="O27" s="76">
        <f t="shared" si="3"/>
        <v>0</v>
      </c>
      <c r="P27" s="77">
        <f>N27/N11</f>
        <v>0</v>
      </c>
      <c r="Z27" s="18"/>
      <c r="AA27" s="18"/>
      <c r="AB27" s="18"/>
      <c r="AC27" s="18"/>
      <c r="AD27" s="18"/>
      <c r="AE27" s="18"/>
      <c r="AF27" s="18"/>
      <c r="AG27" s="18"/>
      <c r="AH27" s="18"/>
      <c r="AI27" s="18"/>
      <c r="AJ27" s="18"/>
      <c r="AK27" s="18"/>
    </row>
    <row r="28" spans="1:37" ht="15" customHeight="1" x14ac:dyDescent="0.2">
      <c r="A28" s="24" t="s">
        <v>32</v>
      </c>
      <c r="B28" s="53">
        <f>Jan!B28</f>
        <v>0</v>
      </c>
      <c r="C28" s="54">
        <f>Feb!B28</f>
        <v>0</v>
      </c>
      <c r="D28" s="54">
        <f>Mrz!B28</f>
        <v>0</v>
      </c>
      <c r="E28" s="54">
        <f>Apr!B28</f>
        <v>0</v>
      </c>
      <c r="F28" s="54">
        <f>Mai!B28</f>
        <v>0</v>
      </c>
      <c r="G28" s="54">
        <f>Jun!B28</f>
        <v>0</v>
      </c>
      <c r="H28" s="54">
        <f>Jul!B28</f>
        <v>0</v>
      </c>
      <c r="I28" s="54">
        <f>Aug!B28</f>
        <v>0</v>
      </c>
      <c r="J28" s="54">
        <f>Sep!B28</f>
        <v>0</v>
      </c>
      <c r="K28" s="54">
        <f>Okt!B28</f>
        <v>0</v>
      </c>
      <c r="L28" s="54">
        <f>Nov!B28</f>
        <v>0</v>
      </c>
      <c r="M28" s="55">
        <f>Dez!B28</f>
        <v>0</v>
      </c>
      <c r="N28" s="58">
        <f t="shared" si="2"/>
        <v>0</v>
      </c>
      <c r="O28" s="26">
        <f t="shared" si="3"/>
        <v>0</v>
      </c>
      <c r="P28" s="65">
        <f>N28/N11</f>
        <v>0</v>
      </c>
      <c r="Z28" s="18"/>
      <c r="AA28" s="18"/>
      <c r="AB28" s="18"/>
      <c r="AC28" s="18"/>
      <c r="AD28" s="18"/>
      <c r="AE28" s="18"/>
      <c r="AF28" s="18"/>
      <c r="AG28" s="18"/>
      <c r="AH28" s="18"/>
      <c r="AI28" s="18"/>
      <c r="AJ28" s="18"/>
      <c r="AK28" s="18"/>
    </row>
    <row r="29" spans="1:37" ht="15" customHeight="1" x14ac:dyDescent="0.2">
      <c r="A29" s="71" t="s">
        <v>33</v>
      </c>
      <c r="B29" s="72">
        <f>Jan!B29</f>
        <v>200</v>
      </c>
      <c r="C29" s="73">
        <f>Feb!B29</f>
        <v>200</v>
      </c>
      <c r="D29" s="73">
        <f>Mrz!B29</f>
        <v>200</v>
      </c>
      <c r="E29" s="73">
        <f>Apr!B29</f>
        <v>200</v>
      </c>
      <c r="F29" s="73">
        <f>Mai!B29</f>
        <v>200</v>
      </c>
      <c r="G29" s="73">
        <f>Jun!B29</f>
        <v>200</v>
      </c>
      <c r="H29" s="73">
        <f>Jul!B29</f>
        <v>200</v>
      </c>
      <c r="I29" s="73">
        <f>Aug!B29</f>
        <v>200</v>
      </c>
      <c r="J29" s="73">
        <f>Sep!B29</f>
        <v>200</v>
      </c>
      <c r="K29" s="73">
        <f>Okt!B29</f>
        <v>200</v>
      </c>
      <c r="L29" s="73">
        <f>Nov!B29</f>
        <v>200</v>
      </c>
      <c r="M29" s="76">
        <f>Dez!B29</f>
        <v>200</v>
      </c>
      <c r="N29" s="78">
        <f t="shared" si="2"/>
        <v>2400</v>
      </c>
      <c r="O29" s="76">
        <f t="shared" si="3"/>
        <v>200</v>
      </c>
      <c r="P29" s="77">
        <f>N29/N11</f>
        <v>2.7864234304773413E-2</v>
      </c>
      <c r="Z29" s="18"/>
      <c r="AA29" s="18"/>
      <c r="AB29" s="18"/>
      <c r="AC29" s="18"/>
      <c r="AD29" s="18"/>
      <c r="AE29" s="18"/>
      <c r="AF29" s="18"/>
      <c r="AG29" s="18"/>
      <c r="AH29" s="18"/>
      <c r="AI29" s="18"/>
      <c r="AJ29" s="18"/>
      <c r="AK29" s="18"/>
    </row>
    <row r="30" spans="1:37" ht="15" customHeight="1" thickBot="1" x14ac:dyDescent="0.25">
      <c r="A30" s="27" t="s">
        <v>34</v>
      </c>
      <c r="B30" s="62">
        <f>Jan!B30</f>
        <v>1218.6600000000001</v>
      </c>
      <c r="C30" s="62">
        <f>(ROUNDDOWN(B7/1.19,0))*0.19</f>
        <v>1218.6600000000001</v>
      </c>
      <c r="D30" s="62">
        <f t="shared" ref="D30:M30" si="4">(ROUNDDOWN(C7/1.19,0))*0.19</f>
        <v>1218.6600000000001</v>
      </c>
      <c r="E30" s="62">
        <f t="shared" si="4"/>
        <v>1218.6600000000001</v>
      </c>
      <c r="F30" s="62">
        <f t="shared" si="4"/>
        <v>1218.6600000000001</v>
      </c>
      <c r="G30" s="62">
        <f t="shared" si="4"/>
        <v>1218.6600000000001</v>
      </c>
      <c r="H30" s="62">
        <f t="shared" si="4"/>
        <v>1218.6600000000001</v>
      </c>
      <c r="I30" s="62">
        <f t="shared" si="4"/>
        <v>1218.6600000000001</v>
      </c>
      <c r="J30" s="62">
        <f t="shared" si="4"/>
        <v>1218.6600000000001</v>
      </c>
      <c r="K30" s="62">
        <f t="shared" si="4"/>
        <v>1218.6600000000001</v>
      </c>
      <c r="L30" s="62">
        <f t="shared" si="4"/>
        <v>1218.6600000000001</v>
      </c>
      <c r="M30" s="81">
        <f t="shared" si="4"/>
        <v>1218.6600000000001</v>
      </c>
      <c r="N30" s="80">
        <f>SUM(B30:M30)</f>
        <v>14623.92</v>
      </c>
      <c r="O30" s="30">
        <f t="shared" si="3"/>
        <v>1218.6600000000001</v>
      </c>
      <c r="P30" s="67">
        <f>N30/N11</f>
        <v>0.16978513888927585</v>
      </c>
      <c r="Z30" s="18"/>
      <c r="AA30" s="18"/>
      <c r="AB30" s="18"/>
      <c r="AC30" s="18"/>
      <c r="AD30" s="18"/>
      <c r="AE30" s="18"/>
      <c r="AF30" s="18"/>
      <c r="AG30" s="18"/>
      <c r="AH30" s="18"/>
      <c r="AI30" s="18"/>
      <c r="AJ30" s="18"/>
      <c r="AK30" s="18"/>
    </row>
    <row r="31" spans="1:37" ht="5.0999999999999996" customHeight="1" x14ac:dyDescent="0.2">
      <c r="B31" s="17"/>
      <c r="C31" s="17"/>
      <c r="D31" s="17"/>
      <c r="E31" s="17"/>
      <c r="F31" s="17"/>
      <c r="G31" s="17"/>
      <c r="H31" s="17"/>
      <c r="I31" s="17"/>
      <c r="J31" s="17"/>
      <c r="K31" s="17"/>
      <c r="L31" s="17"/>
      <c r="M31" s="17"/>
      <c r="Z31" s="18"/>
      <c r="AA31" s="18"/>
      <c r="AB31" s="18"/>
      <c r="AC31" s="18"/>
      <c r="AD31" s="18"/>
      <c r="AE31" s="18"/>
      <c r="AF31" s="18"/>
      <c r="AG31" s="18"/>
      <c r="AH31" s="18"/>
      <c r="AI31" s="18"/>
      <c r="AJ31" s="18"/>
      <c r="AK31" s="18"/>
    </row>
    <row r="32" spans="1:37" ht="15" customHeight="1" x14ac:dyDescent="0.2">
      <c r="A32" s="31" t="s">
        <v>35</v>
      </c>
      <c r="B32" s="32">
        <f t="shared" ref="B32:M32" si="5">B6-B11</f>
        <v>730.84000000000015</v>
      </c>
      <c r="C32" s="33">
        <f t="shared" si="5"/>
        <v>730.84000000000015</v>
      </c>
      <c r="D32" s="33">
        <f t="shared" si="5"/>
        <v>730.84000000000015</v>
      </c>
      <c r="E32" s="33">
        <f t="shared" si="5"/>
        <v>730.84000000000015</v>
      </c>
      <c r="F32" s="33">
        <f t="shared" si="5"/>
        <v>730.84000000000015</v>
      </c>
      <c r="G32" s="33">
        <f t="shared" si="5"/>
        <v>730.84000000000015</v>
      </c>
      <c r="H32" s="33">
        <f t="shared" si="5"/>
        <v>730.84000000000015</v>
      </c>
      <c r="I32" s="33">
        <f t="shared" si="5"/>
        <v>730.84000000000015</v>
      </c>
      <c r="J32" s="33">
        <f t="shared" si="5"/>
        <v>730.84000000000015</v>
      </c>
      <c r="K32" s="33">
        <f t="shared" si="5"/>
        <v>730.84000000000015</v>
      </c>
      <c r="L32" s="33">
        <f t="shared" si="5"/>
        <v>730.84000000000015</v>
      </c>
      <c r="M32" s="34">
        <f t="shared" si="5"/>
        <v>730.84000000000015</v>
      </c>
      <c r="N32" s="68">
        <f>SUM(B32:M32)</f>
        <v>8770.0800000000017</v>
      </c>
      <c r="O32" s="69">
        <f>N32/12</f>
        <v>730.84000000000015</v>
      </c>
      <c r="Z32" s="15"/>
      <c r="AA32" s="15"/>
      <c r="AB32" s="15"/>
      <c r="AC32" s="15"/>
      <c r="AD32" s="15"/>
      <c r="AE32" s="15"/>
      <c r="AF32" s="15"/>
      <c r="AG32" s="15"/>
      <c r="AH32" s="15"/>
      <c r="AI32" s="15"/>
      <c r="AJ32" s="15"/>
      <c r="AK32" s="15"/>
    </row>
    <row r="33" spans="1:37" ht="5.0999999999999996" customHeight="1" x14ac:dyDescent="0.2">
      <c r="B33" s="17"/>
      <c r="C33" s="17"/>
      <c r="D33" s="17"/>
      <c r="E33" s="17"/>
      <c r="F33" s="17"/>
      <c r="G33" s="17"/>
      <c r="H33" s="17"/>
      <c r="I33" s="17"/>
      <c r="J33" s="17"/>
      <c r="K33" s="17"/>
      <c r="L33" s="17"/>
      <c r="M33" s="17"/>
      <c r="Z33" s="18"/>
      <c r="AA33" s="18"/>
      <c r="AB33" s="18"/>
      <c r="AC33" s="18"/>
      <c r="AD33" s="18"/>
      <c r="AE33" s="18"/>
      <c r="AF33" s="18"/>
      <c r="AG33" s="18"/>
      <c r="AH33" s="18"/>
      <c r="AI33" s="18"/>
      <c r="AJ33" s="18"/>
      <c r="AK33" s="18"/>
    </row>
    <row r="34" spans="1:37" s="23" customFormat="1" ht="15" customHeight="1" x14ac:dyDescent="0.2">
      <c r="A34" s="19" t="s">
        <v>36</v>
      </c>
      <c r="B34" s="21">
        <f>B4+B32</f>
        <v>10730.84</v>
      </c>
      <c r="C34" s="21">
        <f>C4+C32</f>
        <v>11461.68</v>
      </c>
      <c r="D34" s="21">
        <f t="shared" ref="D34:M34" si="6">D4+D32</f>
        <v>12192.52</v>
      </c>
      <c r="E34" s="21">
        <f t="shared" si="6"/>
        <v>12923.36</v>
      </c>
      <c r="F34" s="21">
        <f t="shared" si="6"/>
        <v>13654.2</v>
      </c>
      <c r="G34" s="21">
        <f t="shared" si="6"/>
        <v>14385.04</v>
      </c>
      <c r="H34" s="21">
        <f t="shared" si="6"/>
        <v>15115.880000000001</v>
      </c>
      <c r="I34" s="21">
        <f t="shared" si="6"/>
        <v>15846.720000000001</v>
      </c>
      <c r="J34" s="21">
        <f t="shared" si="6"/>
        <v>16577.560000000001</v>
      </c>
      <c r="K34" s="21">
        <f t="shared" si="6"/>
        <v>17308.400000000001</v>
      </c>
      <c r="L34" s="21">
        <f t="shared" si="6"/>
        <v>18039.240000000002</v>
      </c>
      <c r="M34" s="21">
        <f t="shared" si="6"/>
        <v>18770.080000000002</v>
      </c>
      <c r="Z34" s="15"/>
      <c r="AA34" s="15"/>
      <c r="AB34" s="15"/>
      <c r="AC34" s="15"/>
      <c r="AD34" s="15"/>
      <c r="AE34" s="15"/>
      <c r="AF34" s="15"/>
      <c r="AG34" s="15"/>
      <c r="AH34" s="15"/>
      <c r="AI34" s="15"/>
      <c r="AJ34" s="15"/>
      <c r="AK34" s="15"/>
    </row>
    <row r="35" spans="1:37" ht="5.0999999999999996" customHeight="1" x14ac:dyDescent="0.2">
      <c r="B35" s="17"/>
      <c r="C35" s="17"/>
      <c r="D35" s="17"/>
      <c r="E35" s="17"/>
      <c r="F35" s="17"/>
      <c r="G35" s="17"/>
      <c r="H35" s="17"/>
      <c r="I35" s="17"/>
      <c r="J35" s="17"/>
      <c r="K35" s="17"/>
      <c r="L35" s="17"/>
      <c r="M35" s="17"/>
      <c r="Z35" s="18"/>
      <c r="AA35" s="18"/>
      <c r="AB35" s="18"/>
      <c r="AC35" s="18"/>
      <c r="AD35" s="18"/>
      <c r="AE35" s="18"/>
      <c r="AF35" s="18"/>
      <c r="AG35" s="18"/>
      <c r="AH35" s="18"/>
      <c r="AI35" s="18"/>
      <c r="AJ35" s="18"/>
      <c r="AK35" s="18"/>
    </row>
    <row r="36" spans="1:37" s="23" customFormat="1" ht="15" customHeight="1" x14ac:dyDescent="0.2">
      <c r="A36" s="19" t="s">
        <v>37</v>
      </c>
      <c r="B36" s="20">
        <f>SUM(B37:B39)</f>
        <v>0</v>
      </c>
      <c r="C36" s="21">
        <f>SUM(C37:C39)</f>
        <v>0</v>
      </c>
      <c r="D36" s="21">
        <f t="shared" ref="D36:M36" si="7">SUM(D37:D39)</f>
        <v>0</v>
      </c>
      <c r="E36" s="21">
        <f t="shared" si="7"/>
        <v>0</v>
      </c>
      <c r="F36" s="21">
        <f t="shared" si="7"/>
        <v>0</v>
      </c>
      <c r="G36" s="21">
        <f t="shared" si="7"/>
        <v>0</v>
      </c>
      <c r="H36" s="21">
        <f t="shared" si="7"/>
        <v>0</v>
      </c>
      <c r="I36" s="21">
        <f t="shared" si="7"/>
        <v>0</v>
      </c>
      <c r="J36" s="21">
        <f t="shared" si="7"/>
        <v>0</v>
      </c>
      <c r="K36" s="21">
        <f t="shared" si="7"/>
        <v>0</v>
      </c>
      <c r="L36" s="21">
        <f t="shared" si="7"/>
        <v>0</v>
      </c>
      <c r="M36" s="22">
        <f t="shared" si="7"/>
        <v>0</v>
      </c>
      <c r="Z36" s="15"/>
      <c r="AA36" s="15"/>
      <c r="AB36" s="15"/>
      <c r="AC36" s="15"/>
      <c r="AD36" s="15"/>
      <c r="AE36" s="15"/>
      <c r="AF36" s="15"/>
      <c r="AG36" s="15"/>
      <c r="AH36" s="15"/>
      <c r="AI36" s="15"/>
      <c r="AJ36" s="15"/>
      <c r="AK36" s="15"/>
    </row>
    <row r="37" spans="1:37" ht="15" customHeight="1" x14ac:dyDescent="0.2">
      <c r="A37" s="35" t="s">
        <v>38</v>
      </c>
      <c r="B37" s="36">
        <f>Jan!B37</f>
        <v>0</v>
      </c>
      <c r="C37" s="37">
        <f>Feb!B37</f>
        <v>0</v>
      </c>
      <c r="D37" s="37">
        <f>Mrz!B37</f>
        <v>0</v>
      </c>
      <c r="E37" s="37">
        <f>Apr!B37</f>
        <v>0</v>
      </c>
      <c r="F37" s="37">
        <f>Mai!B37</f>
        <v>0</v>
      </c>
      <c r="G37" s="37">
        <f>Jun!B37</f>
        <v>0</v>
      </c>
      <c r="H37" s="37">
        <f>Jul!B37</f>
        <v>0</v>
      </c>
      <c r="I37" s="37">
        <f>Jul!B37</f>
        <v>0</v>
      </c>
      <c r="J37" s="37">
        <f>Sep!B37</f>
        <v>0</v>
      </c>
      <c r="K37" s="37">
        <f>Okt!B37</f>
        <v>0</v>
      </c>
      <c r="L37" s="37">
        <f>Nov!B37</f>
        <v>0</v>
      </c>
      <c r="M37" s="26">
        <f>Dez!B37</f>
        <v>0</v>
      </c>
      <c r="Z37" s="18"/>
      <c r="AA37" s="18"/>
      <c r="AB37" s="18"/>
      <c r="AC37" s="18"/>
      <c r="AD37" s="18"/>
      <c r="AE37" s="18"/>
      <c r="AF37" s="18"/>
      <c r="AG37" s="18"/>
      <c r="AH37" s="18"/>
      <c r="AI37" s="18"/>
      <c r="AJ37" s="18"/>
      <c r="AK37" s="18"/>
    </row>
    <row r="38" spans="1:37" ht="15" customHeight="1" x14ac:dyDescent="0.2">
      <c r="A38" s="24" t="s">
        <v>39</v>
      </c>
      <c r="B38" s="25">
        <f>Jan!B38</f>
        <v>0</v>
      </c>
      <c r="C38" s="37">
        <f>Feb!B38</f>
        <v>0</v>
      </c>
      <c r="D38" s="37">
        <f>Mrz!B38</f>
        <v>0</v>
      </c>
      <c r="E38" s="37">
        <f>Apr!B38</f>
        <v>0</v>
      </c>
      <c r="F38" s="37">
        <f>Mai!B38</f>
        <v>0</v>
      </c>
      <c r="G38" s="37">
        <f>Jun!B38</f>
        <v>0</v>
      </c>
      <c r="H38" s="37">
        <f>Jul!B38</f>
        <v>0</v>
      </c>
      <c r="I38" s="37">
        <f>Jul!B38</f>
        <v>0</v>
      </c>
      <c r="J38" s="37">
        <f>Sep!B38</f>
        <v>0</v>
      </c>
      <c r="K38" s="37">
        <f>Okt!B38</f>
        <v>0</v>
      </c>
      <c r="L38" s="37">
        <f>Nov!B38</f>
        <v>0</v>
      </c>
      <c r="M38" s="26">
        <f>Dez!B38</f>
        <v>0</v>
      </c>
      <c r="O38" s="17"/>
      <c r="Z38" s="18"/>
      <c r="AA38" s="18"/>
      <c r="AB38" s="18"/>
      <c r="AC38" s="18"/>
      <c r="AD38" s="18"/>
      <c r="AE38" s="18"/>
      <c r="AF38" s="18"/>
      <c r="AG38" s="18"/>
      <c r="AH38" s="18"/>
      <c r="AI38" s="18"/>
      <c r="AJ38" s="18"/>
      <c r="AK38" s="18"/>
    </row>
    <row r="39" spans="1:37" ht="15" customHeight="1" thickBot="1" x14ac:dyDescent="0.25">
      <c r="A39" s="27" t="s">
        <v>100</v>
      </c>
      <c r="B39" s="28">
        <f>Jan!B39</f>
        <v>0</v>
      </c>
      <c r="C39" s="29">
        <f>Feb!B39</f>
        <v>0</v>
      </c>
      <c r="D39" s="29">
        <f>Mrz!B39</f>
        <v>0</v>
      </c>
      <c r="E39" s="29">
        <f>Apr!B39</f>
        <v>0</v>
      </c>
      <c r="F39" s="29">
        <f>Mai!B39</f>
        <v>0</v>
      </c>
      <c r="G39" s="29">
        <f>Jun!B39</f>
        <v>0</v>
      </c>
      <c r="H39" s="29">
        <f>Jul!B39</f>
        <v>0</v>
      </c>
      <c r="I39" s="29">
        <f>Jul!B39</f>
        <v>0</v>
      </c>
      <c r="J39" s="29">
        <f>Sep!B39</f>
        <v>0</v>
      </c>
      <c r="K39" s="29">
        <f>Okt!B39</f>
        <v>0</v>
      </c>
      <c r="L39" s="29">
        <f>Nov!B39</f>
        <v>0</v>
      </c>
      <c r="M39" s="30">
        <f>Dez!B39</f>
        <v>0</v>
      </c>
      <c r="Z39" s="18"/>
      <c r="AA39" s="18"/>
      <c r="AB39" s="18"/>
      <c r="AC39" s="18"/>
      <c r="AD39" s="18"/>
      <c r="AE39" s="18"/>
      <c r="AF39" s="18"/>
      <c r="AG39" s="18"/>
      <c r="AH39" s="18"/>
      <c r="AI39" s="18"/>
      <c r="AJ39" s="18"/>
      <c r="AK39" s="18"/>
    </row>
    <row r="40" spans="1:37" ht="5.0999999999999996" customHeight="1" x14ac:dyDescent="0.2">
      <c r="B40" s="17"/>
      <c r="C40" s="17"/>
      <c r="D40" s="17"/>
      <c r="E40" s="17"/>
      <c r="F40" s="17"/>
      <c r="G40" s="17"/>
      <c r="H40" s="17"/>
      <c r="I40" s="17"/>
      <c r="J40" s="17"/>
      <c r="K40" s="17"/>
      <c r="L40" s="17"/>
      <c r="M40" s="17"/>
      <c r="Z40" s="18"/>
      <c r="AA40" s="18"/>
      <c r="AB40" s="18"/>
      <c r="AC40" s="18"/>
      <c r="AD40" s="18"/>
      <c r="AE40" s="18"/>
      <c r="AF40" s="18"/>
      <c r="AG40" s="18"/>
      <c r="AH40" s="18"/>
      <c r="AI40" s="18"/>
      <c r="AJ40" s="18"/>
      <c r="AK40" s="18"/>
    </row>
    <row r="41" spans="1:37" s="23" customFormat="1" ht="15" customHeight="1" x14ac:dyDescent="0.2">
      <c r="A41" s="38" t="s">
        <v>40</v>
      </c>
      <c r="B41" s="39">
        <f>B34+B36</f>
        <v>10730.84</v>
      </c>
      <c r="C41" s="40">
        <f>C34+C36</f>
        <v>11461.68</v>
      </c>
      <c r="D41" s="40">
        <f t="shared" ref="D41:M41" si="8">D34+D36</f>
        <v>12192.52</v>
      </c>
      <c r="E41" s="40">
        <f t="shared" si="8"/>
        <v>12923.36</v>
      </c>
      <c r="F41" s="40">
        <f t="shared" si="8"/>
        <v>13654.2</v>
      </c>
      <c r="G41" s="40">
        <f t="shared" si="8"/>
        <v>14385.04</v>
      </c>
      <c r="H41" s="40">
        <f t="shared" si="8"/>
        <v>15115.880000000001</v>
      </c>
      <c r="I41" s="40">
        <f t="shared" si="8"/>
        <v>15846.720000000001</v>
      </c>
      <c r="J41" s="40">
        <f t="shared" si="8"/>
        <v>16577.560000000001</v>
      </c>
      <c r="K41" s="40">
        <f t="shared" si="8"/>
        <v>17308.400000000001</v>
      </c>
      <c r="L41" s="40">
        <f t="shared" si="8"/>
        <v>18039.240000000002</v>
      </c>
      <c r="M41" s="41">
        <f t="shared" si="8"/>
        <v>18770.080000000002</v>
      </c>
      <c r="Z41" s="15"/>
      <c r="AA41" s="15"/>
      <c r="AB41" s="15"/>
      <c r="AC41" s="15"/>
      <c r="AD41" s="15"/>
      <c r="AE41" s="15"/>
      <c r="AF41" s="15"/>
      <c r="AG41" s="15"/>
      <c r="AH41" s="15"/>
      <c r="AI41" s="15"/>
      <c r="AJ41" s="15"/>
      <c r="AK41" s="15"/>
    </row>
    <row r="42" spans="1:37" ht="5.0999999999999996" customHeight="1" x14ac:dyDescent="0.2">
      <c r="A42" s="42"/>
      <c r="B42" s="43"/>
      <c r="Z42" s="44"/>
      <c r="AA42" s="44"/>
      <c r="AB42" s="44"/>
      <c r="AC42" s="44"/>
      <c r="AD42" s="44"/>
      <c r="AE42" s="44"/>
      <c r="AF42" s="44"/>
      <c r="AG42" s="44"/>
      <c r="AH42" s="44"/>
      <c r="AI42" s="44"/>
      <c r="AJ42" s="44"/>
      <c r="AK42" s="44"/>
    </row>
    <row r="43" spans="1:37" s="49" customFormat="1" ht="15" customHeight="1" x14ac:dyDescent="0.2">
      <c r="A43" s="45" t="s">
        <v>41</v>
      </c>
      <c r="B43" s="46">
        <f>B34/B11</f>
        <v>1.4950332002351743</v>
      </c>
      <c r="C43" s="47">
        <f>C34/C11</f>
        <v>1.5968546852316772</v>
      </c>
      <c r="D43" s="47">
        <f t="shared" ref="D43:M43" si="9">D34/D11</f>
        <v>1.6986761702281803</v>
      </c>
      <c r="E43" s="47">
        <f t="shared" si="9"/>
        <v>1.8004976552246834</v>
      </c>
      <c r="F43" s="47">
        <f t="shared" si="9"/>
        <v>1.9023191402211865</v>
      </c>
      <c r="G43" s="47">
        <f t="shared" si="9"/>
        <v>2.0041406252176897</v>
      </c>
      <c r="H43" s="47">
        <f t="shared" si="9"/>
        <v>2.1059621102141928</v>
      </c>
      <c r="I43" s="47">
        <f t="shared" si="9"/>
        <v>2.2077835952106954</v>
      </c>
      <c r="J43" s="47">
        <f t="shared" si="9"/>
        <v>2.3096050802071986</v>
      </c>
      <c r="K43" s="47">
        <f t="shared" si="9"/>
        <v>2.4114265652037017</v>
      </c>
      <c r="L43" s="47">
        <f t="shared" si="9"/>
        <v>2.5132480502002048</v>
      </c>
      <c r="M43" s="48">
        <f t="shared" si="9"/>
        <v>2.6150695351967079</v>
      </c>
      <c r="Z43" s="50"/>
      <c r="AA43" s="50"/>
      <c r="AB43" s="50"/>
      <c r="AC43" s="50"/>
      <c r="AD43" s="50"/>
      <c r="AE43" s="50"/>
      <c r="AF43" s="50"/>
      <c r="AG43" s="50"/>
      <c r="AH43" s="50"/>
      <c r="AI43" s="50"/>
      <c r="AJ43" s="50"/>
      <c r="AK43" s="50"/>
    </row>
    <row r="44" spans="1:37" ht="15" customHeight="1" x14ac:dyDescent="0.2"/>
    <row r="45" spans="1:37" ht="15" customHeight="1" x14ac:dyDescent="0.2"/>
    <row r="73" spans="1:1" ht="11.25" x14ac:dyDescent="0.2">
      <c r="A73" s="3"/>
    </row>
    <row r="74" spans="1:1" ht="11.25" x14ac:dyDescent="0.2">
      <c r="A74" s="3"/>
    </row>
    <row r="75" spans="1:1" ht="11.25" x14ac:dyDescent="0.2">
      <c r="A75" s="3"/>
    </row>
    <row r="76" spans="1:1" ht="11.25" x14ac:dyDescent="0.2">
      <c r="A76" s="3"/>
    </row>
    <row r="77" spans="1:1" ht="11.25" x14ac:dyDescent="0.2">
      <c r="A77" s="3"/>
    </row>
    <row r="78" spans="1:1" ht="15" x14ac:dyDescent="0.2">
      <c r="A78" s="79"/>
    </row>
  </sheetData>
  <sheetProtection algorithmName="SHA-512" hashValue="JHSUEZRX8P8io2mDlXJQBDb4ArJAhQwh8KukZlq/uzyAndWXpwrjuarI6HDq7+I5sZI2Zfx9zqaAJvJje501og==" saltValue="iKiJG3u8cq/MI5qYwi+Yvg==" spinCount="100000" sheet="1" objects="1" scenarios="1" selectLockedCells="1" selectUnlockedCells="1"/>
  <protectedRanges>
    <protectedRange algorithmName="SHA-512" hashValue="i/+B6Cqh5AyDEqjPK02kY6qu0mSjzw30gqoO6L96t2UFwIyn+ceMwovQn/wzaWjrkv00wablSTAk5l/Zp3NZ4Q==" saltValue="M2qQ7CghH4uhBg4ebwfGvQ==" spinCount="100000" sqref="N12:O17 B12:M30" name="Bereich1"/>
    <protectedRange algorithmName="SHA-512" hashValue="i/+B6Cqh5AyDEqjPK02kY6qu0mSjzw30gqoO6L96t2UFwIyn+ceMwovQn/wzaWjrkv00wablSTAk5l/Zp3NZ4Q==" saltValue="M2qQ7CghH4uhBg4ebwfGvQ==" spinCount="100000" sqref="P7:P10 P12:P29" name="Bereich1_1"/>
  </protectedRanges>
  <mergeCells count="2">
    <mergeCell ref="B2:M2"/>
    <mergeCell ref="Z2:AK2"/>
  </mergeCells>
  <conditionalFormatting sqref="Z43:AK43">
    <cfRule type="colorScale" priority="5">
      <colorScale>
        <cfvo type="num" val="1"/>
        <cfvo type="percentile" val="50"/>
        <cfvo type="num" val="3"/>
        <color rgb="FFF8696B"/>
        <color rgb="FFFFEB84"/>
        <color rgb="FF63BE7B"/>
      </colorScale>
    </cfRule>
  </conditionalFormatting>
  <conditionalFormatting sqref="B43:M43">
    <cfRule type="colorScale" priority="6">
      <colorScale>
        <cfvo type="num" val="1"/>
        <cfvo type="percentile" val="50"/>
        <cfvo type="num" val="3"/>
        <color rgb="FFF8696B"/>
        <color rgb="FFFFEB84"/>
        <color rgb="FF63BE7B"/>
      </colorScale>
    </cfRule>
  </conditionalFormatting>
  <pageMargins left="0.7" right="0.7" top="0.78740157499999996" bottom="0.78740157499999996" header="0.3" footer="0.3"/>
  <pageSetup paperSize="9" orientation="portrait" horizontalDpi="4294967293"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K40"/>
  <sheetViews>
    <sheetView workbookViewId="0">
      <selection activeCell="D5" sqref="D5"/>
    </sheetView>
  </sheetViews>
  <sheetFormatPr baseColWidth="10" defaultRowHeight="12" x14ac:dyDescent="0.2"/>
  <cols>
    <col min="1" max="1" width="55.140625" style="119" customWidth="1"/>
    <col min="2" max="2" width="11.42578125" style="104"/>
    <col min="3" max="3" width="2.140625" style="104" customWidth="1"/>
    <col min="4" max="4" width="27" style="104" customWidth="1"/>
    <col min="5" max="6" width="11.42578125" style="104"/>
    <col min="7" max="7" width="39" style="104" customWidth="1"/>
    <col min="8" max="8" width="5.28515625" style="104" customWidth="1"/>
    <col min="9" max="9" width="27" style="104" customWidth="1"/>
    <col min="10" max="16384" width="11.42578125" style="104"/>
  </cols>
  <sheetData>
    <row r="1" spans="1:37" s="102" customFormat="1" ht="20.100000000000001" customHeight="1" x14ac:dyDescent="0.3">
      <c r="A1" s="82" t="s">
        <v>88</v>
      </c>
      <c r="B1" s="82"/>
    </row>
    <row r="2" spans="1:37" s="102" customFormat="1" ht="15" customHeight="1" x14ac:dyDescent="0.3">
      <c r="A2" s="82"/>
      <c r="B2" s="82"/>
    </row>
    <row r="3" spans="1:37" ht="15" customHeight="1" thickBot="1" x14ac:dyDescent="0.25">
      <c r="A3" s="83" t="s">
        <v>6</v>
      </c>
      <c r="B3" s="84" t="s">
        <v>69</v>
      </c>
      <c r="C3" s="103"/>
      <c r="E3" s="105"/>
      <c r="F3" s="105"/>
      <c r="G3" s="105"/>
      <c r="I3" s="105"/>
      <c r="J3" s="105"/>
      <c r="K3" s="105"/>
      <c r="L3" s="105"/>
      <c r="M3" s="106"/>
      <c r="N3" s="106"/>
      <c r="O3" s="106"/>
      <c r="Z3" s="107"/>
      <c r="AA3" s="107"/>
      <c r="AB3" s="107"/>
      <c r="AC3" s="107"/>
      <c r="AD3" s="107"/>
      <c r="AE3" s="107"/>
      <c r="AF3" s="108"/>
      <c r="AG3" s="108"/>
      <c r="AH3" s="108"/>
      <c r="AI3" s="108"/>
      <c r="AJ3" s="108"/>
      <c r="AK3" s="108"/>
    </row>
    <row r="4" spans="1:37" ht="15" customHeight="1" thickBot="1" x14ac:dyDescent="0.25">
      <c r="A4" s="85" t="s">
        <v>13</v>
      </c>
      <c r="B4" s="86">
        <f>Gesamt!B4</f>
        <v>10000</v>
      </c>
      <c r="C4" s="109"/>
      <c r="D4" s="110" t="s">
        <v>42</v>
      </c>
      <c r="E4" s="111" t="s">
        <v>61</v>
      </c>
      <c r="F4" s="112" t="s">
        <v>44</v>
      </c>
      <c r="G4" s="112" t="s">
        <v>45</v>
      </c>
      <c r="H4" s="106"/>
      <c r="I4" s="113" t="s">
        <v>46</v>
      </c>
      <c r="J4" s="114" t="s">
        <v>86</v>
      </c>
      <c r="K4" s="112" t="s">
        <v>44</v>
      </c>
      <c r="L4" s="112" t="s">
        <v>45</v>
      </c>
      <c r="M4" s="115"/>
      <c r="N4" s="116"/>
      <c r="O4" s="116"/>
      <c r="P4" s="117"/>
      <c r="Q4" s="117"/>
      <c r="Z4" s="118"/>
      <c r="AA4" s="118"/>
      <c r="AB4" s="118"/>
      <c r="AC4" s="118"/>
      <c r="AD4" s="118"/>
      <c r="AE4" s="118"/>
      <c r="AF4" s="118"/>
      <c r="AG4" s="118"/>
      <c r="AH4" s="118"/>
      <c r="AI4" s="118"/>
      <c r="AJ4" s="118"/>
      <c r="AK4" s="118"/>
    </row>
    <row r="5" spans="1:37" ht="15" customHeight="1" x14ac:dyDescent="0.2">
      <c r="A5" s="87"/>
      <c r="B5" s="88"/>
      <c r="C5" s="121"/>
      <c r="D5" s="122" t="s">
        <v>89</v>
      </c>
      <c r="E5" s="123"/>
      <c r="F5" s="124">
        <v>3097.37</v>
      </c>
      <c r="G5" s="125" t="s">
        <v>55</v>
      </c>
      <c r="H5" s="121"/>
      <c r="I5" s="126" t="s">
        <v>92</v>
      </c>
      <c r="J5" s="127"/>
      <c r="K5" s="128">
        <v>1019</v>
      </c>
      <c r="L5" s="129"/>
      <c r="M5" s="130"/>
      <c r="N5" s="117"/>
      <c r="O5" s="117"/>
      <c r="P5" s="117"/>
      <c r="Q5" s="117"/>
      <c r="Z5" s="131"/>
      <c r="AA5" s="131"/>
      <c r="AB5" s="131"/>
      <c r="AC5" s="131"/>
      <c r="AD5" s="131"/>
      <c r="AE5" s="131"/>
      <c r="AF5" s="131"/>
      <c r="AG5" s="131"/>
      <c r="AH5" s="131"/>
      <c r="AI5" s="131"/>
      <c r="AJ5" s="131"/>
      <c r="AK5" s="131"/>
    </row>
    <row r="6" spans="1:37" s="139" customFormat="1" ht="15" customHeight="1" x14ac:dyDescent="0.2">
      <c r="A6" s="89" t="s">
        <v>14</v>
      </c>
      <c r="B6" s="90">
        <f>SUM(B7:B9)</f>
        <v>7908.5</v>
      </c>
      <c r="C6" s="109"/>
      <c r="D6" s="134" t="s">
        <v>81</v>
      </c>
      <c r="E6" s="135"/>
      <c r="F6" s="135">
        <v>130</v>
      </c>
      <c r="G6" s="125" t="s">
        <v>55</v>
      </c>
      <c r="H6" s="121"/>
      <c r="I6" s="136"/>
      <c r="J6" s="137"/>
      <c r="K6" s="138"/>
      <c r="L6" s="129"/>
      <c r="M6" s="115"/>
      <c r="N6" s="116"/>
      <c r="O6" s="116"/>
      <c r="P6" s="116"/>
      <c r="Q6" s="116"/>
      <c r="Z6" s="118"/>
      <c r="AA6" s="118"/>
      <c r="AB6" s="118"/>
      <c r="AC6" s="118"/>
      <c r="AD6" s="118"/>
      <c r="AE6" s="118"/>
      <c r="AF6" s="118"/>
      <c r="AG6" s="118"/>
      <c r="AH6" s="118"/>
      <c r="AI6" s="118"/>
      <c r="AJ6" s="118"/>
      <c r="AK6" s="118"/>
    </row>
    <row r="7" spans="1:37" ht="15" customHeight="1" x14ac:dyDescent="0.2">
      <c r="A7" s="91" t="s">
        <v>15</v>
      </c>
      <c r="B7" s="92">
        <f>SUM(K4:K39)</f>
        <v>7633</v>
      </c>
      <c r="C7" s="121"/>
      <c r="D7" s="134" t="s">
        <v>90</v>
      </c>
      <c r="E7" s="123"/>
      <c r="F7" s="123">
        <v>855.58</v>
      </c>
      <c r="G7" s="125" t="s">
        <v>55</v>
      </c>
      <c r="H7" s="121"/>
      <c r="I7" s="136" t="s">
        <v>93</v>
      </c>
      <c r="J7" s="137"/>
      <c r="K7" s="128">
        <v>1019</v>
      </c>
      <c r="L7" s="140"/>
      <c r="M7" s="130"/>
      <c r="N7" s="117"/>
      <c r="O7" s="117"/>
      <c r="P7" s="117"/>
      <c r="Q7" s="117"/>
      <c r="Z7" s="131"/>
      <c r="AA7" s="131"/>
      <c r="AB7" s="131"/>
      <c r="AC7" s="131"/>
      <c r="AD7" s="131"/>
      <c r="AE7" s="131"/>
      <c r="AF7" s="131"/>
      <c r="AG7" s="131"/>
      <c r="AH7" s="131"/>
      <c r="AI7" s="131"/>
      <c r="AJ7" s="131"/>
      <c r="AK7" s="131"/>
    </row>
    <row r="8" spans="1:37" ht="15" customHeight="1" x14ac:dyDescent="0.2">
      <c r="A8" s="93" t="s">
        <v>82</v>
      </c>
      <c r="B8" s="94">
        <v>0</v>
      </c>
      <c r="C8" s="121"/>
      <c r="D8" s="134" t="s">
        <v>91</v>
      </c>
      <c r="E8" s="124"/>
      <c r="F8" s="124">
        <v>47.05</v>
      </c>
      <c r="G8" s="125" t="s">
        <v>55</v>
      </c>
      <c r="H8" s="121"/>
      <c r="I8" s="136"/>
      <c r="J8" s="138"/>
      <c r="K8" s="141"/>
      <c r="L8" s="140"/>
      <c r="M8" s="130"/>
      <c r="N8" s="117"/>
      <c r="O8" s="117"/>
      <c r="P8" s="117"/>
      <c r="Q8" s="117"/>
      <c r="Z8" s="131"/>
      <c r="AA8" s="131"/>
      <c r="AB8" s="131"/>
      <c r="AC8" s="131"/>
      <c r="AD8" s="131"/>
      <c r="AE8" s="131"/>
      <c r="AF8" s="131"/>
      <c r="AG8" s="131"/>
      <c r="AH8" s="131"/>
      <c r="AI8" s="131"/>
      <c r="AJ8" s="131"/>
      <c r="AK8" s="131"/>
    </row>
    <row r="9" spans="1:37" ht="15" customHeight="1" x14ac:dyDescent="0.2">
      <c r="A9" s="95" t="s">
        <v>97</v>
      </c>
      <c r="B9" s="94">
        <v>275.5</v>
      </c>
      <c r="C9" s="121"/>
      <c r="D9" s="134"/>
      <c r="E9" s="142"/>
      <c r="F9" s="142"/>
      <c r="G9" s="143"/>
      <c r="H9" s="121"/>
      <c r="I9" s="134" t="s">
        <v>94</v>
      </c>
      <c r="J9" s="141"/>
      <c r="K9" s="128">
        <v>1019</v>
      </c>
      <c r="L9" s="144"/>
      <c r="M9" s="130"/>
      <c r="N9" s="117"/>
      <c r="O9" s="117"/>
      <c r="P9" s="117"/>
      <c r="Q9" s="117"/>
      <c r="Z9" s="131"/>
      <c r="AA9" s="131"/>
      <c r="AB9" s="131"/>
      <c r="AC9" s="131"/>
      <c r="AD9" s="131"/>
      <c r="AE9" s="131"/>
      <c r="AF9" s="131"/>
      <c r="AG9" s="131"/>
      <c r="AH9" s="131"/>
      <c r="AI9" s="131"/>
      <c r="AJ9" s="131"/>
      <c r="AK9" s="131"/>
    </row>
    <row r="10" spans="1:37" ht="15" customHeight="1" x14ac:dyDescent="0.2">
      <c r="A10" s="87"/>
      <c r="B10" s="88"/>
      <c r="C10" s="121"/>
      <c r="D10" s="122"/>
      <c r="E10" s="123"/>
      <c r="F10" s="124"/>
      <c r="G10" s="125"/>
      <c r="H10" s="121"/>
      <c r="I10" s="134"/>
      <c r="J10" s="141"/>
      <c r="K10" s="141"/>
      <c r="L10" s="144"/>
      <c r="M10" s="130"/>
      <c r="N10" s="117"/>
      <c r="O10" s="117"/>
      <c r="P10" s="117"/>
      <c r="Q10" s="117"/>
      <c r="Z10" s="131"/>
      <c r="AA10" s="131"/>
      <c r="AB10" s="131"/>
      <c r="AC10" s="131"/>
      <c r="AD10" s="131"/>
      <c r="AE10" s="131"/>
      <c r="AF10" s="131"/>
      <c r="AG10" s="131"/>
      <c r="AH10" s="131"/>
      <c r="AI10" s="131"/>
      <c r="AJ10" s="131"/>
      <c r="AK10" s="131"/>
    </row>
    <row r="11" spans="1:37" s="139" customFormat="1" ht="15" customHeight="1" x14ac:dyDescent="0.2">
      <c r="A11" s="89" t="s">
        <v>17</v>
      </c>
      <c r="B11" s="90">
        <f>SUM(B12:B30)</f>
        <v>7177.66</v>
      </c>
      <c r="C11" s="109"/>
      <c r="D11" s="134"/>
      <c r="E11" s="135"/>
      <c r="F11" s="135"/>
      <c r="G11" s="125"/>
      <c r="H11" s="121"/>
      <c r="I11" s="136" t="s">
        <v>95</v>
      </c>
      <c r="J11" s="138"/>
      <c r="K11" s="128">
        <v>2038</v>
      </c>
      <c r="L11" s="140"/>
      <c r="M11" s="115"/>
      <c r="N11" s="116"/>
      <c r="O11" s="116"/>
      <c r="P11" s="117"/>
      <c r="Q11" s="117"/>
      <c r="Z11" s="118"/>
      <c r="AA11" s="118"/>
      <c r="AB11" s="118"/>
      <c r="AC11" s="118"/>
      <c r="AD11" s="118"/>
      <c r="AE11" s="118"/>
      <c r="AF11" s="118"/>
      <c r="AG11" s="118"/>
      <c r="AH11" s="118"/>
      <c r="AI11" s="118"/>
      <c r="AJ11" s="118"/>
      <c r="AK11" s="118"/>
    </row>
    <row r="12" spans="1:37" ht="15" customHeight="1" x14ac:dyDescent="0.2">
      <c r="A12" s="95" t="s">
        <v>55</v>
      </c>
      <c r="B12" s="92">
        <f>SUMIF(G4:G39,"Personal",F4:F39)</f>
        <v>4130</v>
      </c>
      <c r="C12" s="121"/>
      <c r="D12" s="134"/>
      <c r="E12" s="142"/>
      <c r="F12" s="142"/>
      <c r="G12" s="143"/>
      <c r="H12" s="121"/>
      <c r="I12" s="134"/>
      <c r="J12" s="141"/>
      <c r="K12" s="141"/>
      <c r="L12" s="140"/>
      <c r="M12" s="130"/>
      <c r="N12" s="117"/>
      <c r="O12" s="117"/>
      <c r="P12" s="117"/>
      <c r="Q12" s="117"/>
      <c r="Z12" s="131"/>
      <c r="AA12" s="131"/>
      <c r="AB12" s="131"/>
      <c r="AC12" s="131"/>
      <c r="AD12" s="131"/>
      <c r="AE12" s="131"/>
      <c r="AF12" s="131"/>
      <c r="AG12" s="131"/>
      <c r="AH12" s="131"/>
      <c r="AI12" s="131"/>
      <c r="AJ12" s="131"/>
      <c r="AK12" s="131"/>
    </row>
    <row r="13" spans="1:37" ht="15" customHeight="1" x14ac:dyDescent="0.2">
      <c r="A13" s="95" t="s">
        <v>54</v>
      </c>
      <c r="B13" s="92">
        <f>SUMIF(G4:G39,"Freelancer",F4:F39)</f>
        <v>0</v>
      </c>
      <c r="C13" s="121"/>
      <c r="D13" s="134" t="s">
        <v>77</v>
      </c>
      <c r="E13" s="142"/>
      <c r="F13" s="142">
        <v>65</v>
      </c>
      <c r="G13" s="143" t="s">
        <v>56</v>
      </c>
      <c r="H13" s="121"/>
      <c r="I13" s="134" t="s">
        <v>96</v>
      </c>
      <c r="J13" s="141"/>
      <c r="K13" s="128">
        <v>2038</v>
      </c>
      <c r="L13" s="140"/>
      <c r="M13" s="130"/>
      <c r="N13" s="116"/>
      <c r="O13" s="116"/>
      <c r="P13" s="116"/>
      <c r="Q13" s="116"/>
      <c r="Z13" s="131"/>
      <c r="AA13" s="131"/>
      <c r="AB13" s="131"/>
      <c r="AC13" s="131"/>
      <c r="AD13" s="131"/>
      <c r="AE13" s="131"/>
      <c r="AF13" s="131"/>
      <c r="AG13" s="131"/>
      <c r="AH13" s="131"/>
      <c r="AI13" s="131"/>
      <c r="AJ13" s="131"/>
      <c r="AK13" s="131"/>
    </row>
    <row r="14" spans="1:37" ht="15" customHeight="1" x14ac:dyDescent="0.2">
      <c r="A14" s="95" t="s">
        <v>56</v>
      </c>
      <c r="B14" s="92">
        <f>SUMIF(G4:G39,"Raumkosten (Nettomiete)",F4:F39)</f>
        <v>65</v>
      </c>
      <c r="C14" s="121"/>
      <c r="D14" s="134" t="s">
        <v>53</v>
      </c>
      <c r="E14" s="142">
        <v>9.5</v>
      </c>
      <c r="F14" s="142">
        <v>50</v>
      </c>
      <c r="G14" s="143" t="s">
        <v>53</v>
      </c>
      <c r="H14" s="121"/>
      <c r="I14" s="134"/>
      <c r="J14" s="141"/>
      <c r="K14" s="141"/>
      <c r="L14" s="140"/>
      <c r="M14" s="130"/>
      <c r="N14" s="117"/>
      <c r="O14" s="117"/>
      <c r="P14" s="117"/>
      <c r="Q14" s="117"/>
      <c r="Z14" s="131"/>
      <c r="AA14" s="131"/>
      <c r="AB14" s="131"/>
      <c r="AC14" s="131"/>
      <c r="AD14" s="131"/>
      <c r="AE14" s="131"/>
      <c r="AF14" s="131"/>
      <c r="AG14" s="131"/>
      <c r="AH14" s="131"/>
      <c r="AI14" s="131"/>
      <c r="AJ14" s="131"/>
      <c r="AK14" s="131"/>
    </row>
    <row r="15" spans="1:37" ht="15" customHeight="1" x14ac:dyDescent="0.2">
      <c r="A15" s="95" t="s">
        <v>53</v>
      </c>
      <c r="B15" s="92">
        <f>SUMIF(G4:G39,"Nebenkosten Raum",F4:F39)</f>
        <v>50</v>
      </c>
      <c r="C15" s="121"/>
      <c r="D15" s="134" t="s">
        <v>52</v>
      </c>
      <c r="E15" s="142">
        <v>19</v>
      </c>
      <c r="F15" s="142">
        <v>119</v>
      </c>
      <c r="G15" s="143" t="s">
        <v>52</v>
      </c>
      <c r="H15" s="121"/>
      <c r="I15" s="134" t="s">
        <v>99</v>
      </c>
      <c r="J15" s="141"/>
      <c r="K15" s="128">
        <v>500</v>
      </c>
      <c r="L15" s="140"/>
      <c r="M15" s="130"/>
      <c r="N15" s="130"/>
      <c r="O15" s="130"/>
      <c r="Z15" s="131"/>
      <c r="AA15" s="131"/>
      <c r="AB15" s="131"/>
      <c r="AC15" s="131"/>
      <c r="AD15" s="131"/>
      <c r="AE15" s="131"/>
      <c r="AF15" s="131"/>
      <c r="AG15" s="131"/>
      <c r="AH15" s="131"/>
      <c r="AI15" s="131"/>
      <c r="AJ15" s="131"/>
      <c r="AK15" s="131"/>
    </row>
    <row r="16" spans="1:37" ht="15" customHeight="1" x14ac:dyDescent="0.2">
      <c r="A16" s="95" t="s">
        <v>52</v>
      </c>
      <c r="B16" s="92">
        <f>SUMIF(G4:G39,"Wareneinkauf",F4:F39)</f>
        <v>119</v>
      </c>
      <c r="C16" s="121"/>
      <c r="D16" s="134" t="s">
        <v>75</v>
      </c>
      <c r="E16" s="142">
        <v>19</v>
      </c>
      <c r="F16" s="142">
        <v>119</v>
      </c>
      <c r="G16" s="143" t="s">
        <v>75</v>
      </c>
      <c r="H16" s="121"/>
      <c r="I16" s="134"/>
      <c r="J16" s="145"/>
      <c r="K16" s="141"/>
      <c r="L16" s="140"/>
      <c r="M16" s="130"/>
      <c r="N16" s="130"/>
      <c r="O16" s="130"/>
      <c r="Z16" s="131"/>
      <c r="AA16" s="131"/>
      <c r="AB16" s="131"/>
      <c r="AC16" s="131"/>
      <c r="AD16" s="131"/>
      <c r="AE16" s="131"/>
      <c r="AF16" s="131"/>
      <c r="AG16" s="131"/>
      <c r="AH16" s="131"/>
      <c r="AI16" s="131"/>
      <c r="AJ16" s="131"/>
      <c r="AK16" s="131"/>
    </row>
    <row r="17" spans="1:37" ht="15" customHeight="1" x14ac:dyDescent="0.2">
      <c r="A17" s="95" t="s">
        <v>75</v>
      </c>
      <c r="B17" s="92">
        <f>SUMIF(G4:G39,"Weiterbildung",F4:F39)</f>
        <v>119</v>
      </c>
      <c r="C17" s="121"/>
      <c r="D17" s="134" t="s">
        <v>78</v>
      </c>
      <c r="E17" s="142">
        <v>19</v>
      </c>
      <c r="F17" s="142">
        <v>119</v>
      </c>
      <c r="G17" s="143" t="s">
        <v>57</v>
      </c>
      <c r="H17" s="121"/>
      <c r="I17" s="134"/>
      <c r="J17" s="145"/>
      <c r="K17" s="141"/>
      <c r="L17" s="140"/>
      <c r="M17" s="130"/>
      <c r="N17" s="130"/>
      <c r="O17" s="130"/>
      <c r="Z17" s="131"/>
      <c r="AA17" s="131"/>
      <c r="AB17" s="131"/>
      <c r="AC17" s="131"/>
      <c r="AD17" s="131"/>
      <c r="AE17" s="131"/>
      <c r="AF17" s="131"/>
      <c r="AG17" s="131"/>
      <c r="AH17" s="131"/>
      <c r="AI17" s="131"/>
      <c r="AJ17" s="131"/>
      <c r="AK17" s="131"/>
    </row>
    <row r="18" spans="1:37" ht="15" customHeight="1" x14ac:dyDescent="0.2">
      <c r="A18" s="95" t="s">
        <v>57</v>
      </c>
      <c r="B18" s="92">
        <f>SUMIF(G4:G39,"Versicherungen / Beiträge / Gebühren",F4:F39)</f>
        <v>119</v>
      </c>
      <c r="C18" s="121"/>
      <c r="D18" s="134" t="s">
        <v>58</v>
      </c>
      <c r="E18" s="142">
        <v>19</v>
      </c>
      <c r="F18" s="142">
        <v>119</v>
      </c>
      <c r="G18" s="143" t="s">
        <v>58</v>
      </c>
      <c r="H18" s="121"/>
      <c r="I18" s="134"/>
      <c r="J18" s="145"/>
      <c r="K18" s="141"/>
      <c r="L18" s="140"/>
      <c r="M18" s="130"/>
      <c r="N18" s="130"/>
      <c r="O18" s="130"/>
      <c r="Z18" s="131"/>
      <c r="AA18" s="131"/>
      <c r="AB18" s="131"/>
      <c r="AC18" s="131"/>
      <c r="AD18" s="131"/>
      <c r="AE18" s="131"/>
      <c r="AF18" s="131"/>
      <c r="AG18" s="131"/>
      <c r="AH18" s="131"/>
      <c r="AI18" s="131"/>
      <c r="AJ18" s="131"/>
      <c r="AK18" s="131"/>
    </row>
    <row r="19" spans="1:37" ht="15" customHeight="1" x14ac:dyDescent="0.2">
      <c r="A19" s="95" t="s">
        <v>58</v>
      </c>
      <c r="B19" s="92">
        <f>SUMIF(G4:G39,"Bürokosten",F4:F39)</f>
        <v>119</v>
      </c>
      <c r="C19" s="121"/>
      <c r="D19" s="134" t="s">
        <v>47</v>
      </c>
      <c r="E19" s="142">
        <v>38</v>
      </c>
      <c r="F19" s="142">
        <v>238</v>
      </c>
      <c r="G19" s="143" t="s">
        <v>47</v>
      </c>
      <c r="H19" s="121"/>
      <c r="I19" s="136"/>
      <c r="J19" s="137"/>
      <c r="K19" s="138"/>
      <c r="L19" s="140"/>
      <c r="M19" s="130"/>
      <c r="N19" s="130"/>
      <c r="O19" s="130"/>
      <c r="Z19" s="131"/>
      <c r="AA19" s="131"/>
      <c r="AB19" s="131"/>
      <c r="AC19" s="131"/>
      <c r="AD19" s="131"/>
      <c r="AE19" s="131"/>
      <c r="AF19" s="131"/>
      <c r="AG19" s="131"/>
      <c r="AH19" s="131"/>
      <c r="AI19" s="131"/>
      <c r="AJ19" s="131"/>
      <c r="AK19" s="131"/>
    </row>
    <row r="20" spans="1:37" ht="15" customHeight="1" x14ac:dyDescent="0.2">
      <c r="A20" s="95" t="s">
        <v>47</v>
      </c>
      <c r="B20" s="92">
        <f>SUMIF(G4:G39,"Software",F4:F39)</f>
        <v>238</v>
      </c>
      <c r="C20" s="121"/>
      <c r="D20" s="134" t="s">
        <v>48</v>
      </c>
      <c r="E20" s="142">
        <v>95</v>
      </c>
      <c r="F20" s="142">
        <v>500</v>
      </c>
      <c r="G20" s="143" t="s">
        <v>48</v>
      </c>
      <c r="H20" s="121"/>
      <c r="I20" s="136"/>
      <c r="J20" s="137"/>
      <c r="K20" s="138"/>
      <c r="L20" s="140"/>
      <c r="M20" s="130"/>
      <c r="N20" s="130"/>
      <c r="O20" s="130"/>
      <c r="Z20" s="131"/>
      <c r="AA20" s="131"/>
      <c r="AB20" s="131"/>
      <c r="AC20" s="131"/>
      <c r="AD20" s="131"/>
      <c r="AE20" s="131"/>
      <c r="AF20" s="131"/>
      <c r="AG20" s="131"/>
      <c r="AH20" s="131"/>
      <c r="AI20" s="131"/>
      <c r="AJ20" s="131"/>
      <c r="AK20" s="131"/>
    </row>
    <row r="21" spans="1:37" ht="15" customHeight="1" x14ac:dyDescent="0.2">
      <c r="A21" s="96" t="s">
        <v>48</v>
      </c>
      <c r="B21" s="97">
        <f>SUMIF(G4:G39,"Werbung/Vertrieb",F4:F39)</f>
        <v>500</v>
      </c>
      <c r="C21" s="121"/>
      <c r="D21" s="134" t="s">
        <v>79</v>
      </c>
      <c r="E21" s="142">
        <v>57</v>
      </c>
      <c r="F21" s="142">
        <v>300</v>
      </c>
      <c r="G21" s="143" t="s">
        <v>50</v>
      </c>
      <c r="H21" s="121"/>
      <c r="I21" s="136"/>
      <c r="J21" s="137"/>
      <c r="K21" s="138"/>
      <c r="L21" s="140"/>
      <c r="M21" s="130"/>
      <c r="N21" s="130"/>
      <c r="O21" s="130"/>
      <c r="Z21" s="131"/>
      <c r="AA21" s="131"/>
      <c r="AB21" s="131"/>
      <c r="AC21" s="131"/>
      <c r="AD21" s="131"/>
      <c r="AE21" s="131"/>
      <c r="AF21" s="131"/>
      <c r="AG21" s="131"/>
      <c r="AH21" s="131"/>
      <c r="AI21" s="131"/>
      <c r="AJ21" s="131"/>
      <c r="AK21" s="131"/>
    </row>
    <row r="22" spans="1:37" ht="15" customHeight="1" x14ac:dyDescent="0.2">
      <c r="A22" s="96" t="s">
        <v>49</v>
      </c>
      <c r="B22" s="97">
        <f>SUMIF(G4:G39,"Buchführung, Rechts- und Beratungskosten",F4:F39)</f>
        <v>0</v>
      </c>
      <c r="C22" s="121"/>
      <c r="D22" s="134" t="s">
        <v>80</v>
      </c>
      <c r="E22" s="142">
        <v>0</v>
      </c>
      <c r="F22" s="142">
        <v>200</v>
      </c>
      <c r="G22" s="143" t="s">
        <v>33</v>
      </c>
      <c r="H22" s="121"/>
      <c r="I22" s="136"/>
      <c r="J22" s="137"/>
      <c r="K22" s="138"/>
      <c r="L22" s="140"/>
      <c r="M22" s="130"/>
      <c r="N22" s="130"/>
      <c r="O22" s="130"/>
      <c r="Z22" s="131"/>
      <c r="AA22" s="131"/>
      <c r="AB22" s="131"/>
      <c r="AC22" s="131"/>
      <c r="AD22" s="131"/>
      <c r="AE22" s="131"/>
      <c r="AF22" s="131"/>
      <c r="AG22" s="131"/>
      <c r="AH22" s="131"/>
      <c r="AI22" s="131"/>
      <c r="AJ22" s="131"/>
      <c r="AK22" s="131"/>
    </row>
    <row r="23" spans="1:37" ht="15" customHeight="1" x14ac:dyDescent="0.2">
      <c r="A23" s="96" t="s">
        <v>50</v>
      </c>
      <c r="B23" s="97">
        <f>SUMIF(G4:G39,"Übernachtung  / Reisekosten",F4:F39)</f>
        <v>300</v>
      </c>
      <c r="C23" s="121"/>
      <c r="D23" s="134"/>
      <c r="E23" s="142"/>
      <c r="F23" s="142"/>
      <c r="G23" s="143"/>
      <c r="H23" s="121"/>
      <c r="I23" s="136"/>
      <c r="J23" s="137"/>
      <c r="K23" s="138"/>
      <c r="L23" s="140"/>
      <c r="M23" s="130"/>
      <c r="N23" s="130"/>
      <c r="O23" s="130"/>
      <c r="Z23" s="131"/>
      <c r="AA23" s="131"/>
      <c r="AB23" s="131"/>
      <c r="AC23" s="131"/>
      <c r="AD23" s="131"/>
      <c r="AE23" s="131"/>
      <c r="AF23" s="131"/>
      <c r="AG23" s="131"/>
      <c r="AH23" s="131"/>
      <c r="AI23" s="131"/>
      <c r="AJ23" s="131"/>
      <c r="AK23" s="131"/>
    </row>
    <row r="24" spans="1:37" ht="15" customHeight="1" x14ac:dyDescent="0.2">
      <c r="A24" s="96" t="s">
        <v>28</v>
      </c>
      <c r="B24" s="97">
        <f>SUMIF(G4:G39,"Kraftfahrzeugkosten",F4:F39)</f>
        <v>0</v>
      </c>
      <c r="C24" s="121"/>
      <c r="D24" s="147"/>
      <c r="E24" s="142"/>
      <c r="F24" s="142"/>
      <c r="G24" s="143"/>
      <c r="H24" s="121"/>
      <c r="I24" s="136"/>
      <c r="J24" s="148"/>
      <c r="K24" s="138"/>
      <c r="L24" s="140"/>
      <c r="M24" s="130"/>
      <c r="N24" s="130"/>
      <c r="O24" s="130"/>
      <c r="Z24" s="131"/>
      <c r="AA24" s="131"/>
      <c r="AB24" s="131"/>
      <c r="AC24" s="131"/>
      <c r="AD24" s="131"/>
      <c r="AE24" s="131"/>
      <c r="AF24" s="131"/>
      <c r="AG24" s="131"/>
      <c r="AH24" s="131"/>
      <c r="AI24" s="131"/>
      <c r="AJ24" s="131"/>
      <c r="AK24" s="131"/>
    </row>
    <row r="25" spans="1:37" ht="15" customHeight="1" x14ac:dyDescent="0.2">
      <c r="A25" s="96" t="s">
        <v>51</v>
      </c>
      <c r="B25" s="97">
        <f>SUMIF(G4:G39,"Sonstige Kosten",F4:F39)</f>
        <v>0</v>
      </c>
      <c r="C25" s="121"/>
      <c r="D25" s="134"/>
      <c r="E25" s="142"/>
      <c r="F25" s="142"/>
      <c r="G25" s="143"/>
      <c r="H25" s="121"/>
      <c r="I25" s="136"/>
      <c r="J25" s="148"/>
      <c r="K25" s="138"/>
      <c r="L25" s="140"/>
      <c r="M25" s="130"/>
      <c r="N25" s="130"/>
      <c r="O25" s="130"/>
      <c r="Z25" s="131"/>
      <c r="AA25" s="131"/>
      <c r="AB25" s="131"/>
      <c r="AC25" s="131"/>
      <c r="AD25" s="131"/>
      <c r="AE25" s="131"/>
      <c r="AF25" s="131"/>
      <c r="AG25" s="131"/>
      <c r="AH25" s="131"/>
      <c r="AI25" s="131"/>
      <c r="AJ25" s="131"/>
      <c r="AK25" s="131"/>
    </row>
    <row r="26" spans="1:37" ht="15" customHeight="1" x14ac:dyDescent="0.2">
      <c r="A26" s="96" t="s">
        <v>30</v>
      </c>
      <c r="B26" s="97">
        <f>SUMIF(G4:G39,"Zinsen für Kredite",F4:F39)</f>
        <v>0</v>
      </c>
      <c r="C26" s="121"/>
      <c r="D26" s="134"/>
      <c r="E26" s="142"/>
      <c r="F26" s="141"/>
      <c r="G26" s="143"/>
      <c r="H26" s="121"/>
      <c r="I26" s="136"/>
      <c r="J26" s="148"/>
      <c r="K26" s="138"/>
      <c r="L26" s="140"/>
      <c r="M26" s="130"/>
      <c r="N26" s="130"/>
      <c r="O26" s="130"/>
      <c r="Z26" s="131"/>
      <c r="AA26" s="131"/>
      <c r="AB26" s="131"/>
      <c r="AC26" s="131"/>
      <c r="AD26" s="131"/>
      <c r="AE26" s="131"/>
      <c r="AF26" s="131"/>
      <c r="AG26" s="131"/>
      <c r="AH26" s="131"/>
      <c r="AI26" s="131"/>
      <c r="AJ26" s="131"/>
      <c r="AK26" s="131"/>
    </row>
    <row r="27" spans="1:37" ht="15" customHeight="1" x14ac:dyDescent="0.2">
      <c r="A27" s="96" t="s">
        <v>31</v>
      </c>
      <c r="B27" s="97">
        <f>SUMIF(G4:G39,"Tilgung von Krediten ",F4:F39)</f>
        <v>0</v>
      </c>
      <c r="C27" s="121"/>
      <c r="D27" s="134"/>
      <c r="E27" s="142"/>
      <c r="F27" s="141"/>
      <c r="G27" s="143"/>
      <c r="H27" s="121"/>
      <c r="I27" s="136"/>
      <c r="J27" s="148"/>
      <c r="K27" s="138"/>
      <c r="L27" s="140"/>
      <c r="M27" s="130"/>
      <c r="N27" s="130"/>
      <c r="O27" s="130"/>
      <c r="Z27" s="131"/>
      <c r="AA27" s="131"/>
      <c r="AB27" s="131"/>
      <c r="AC27" s="131"/>
      <c r="AD27" s="131"/>
      <c r="AE27" s="131"/>
      <c r="AF27" s="131"/>
      <c r="AG27" s="131"/>
      <c r="AH27" s="131"/>
      <c r="AI27" s="131"/>
      <c r="AJ27" s="131"/>
      <c r="AK27" s="131"/>
    </row>
    <row r="28" spans="1:37" ht="15" customHeight="1" x14ac:dyDescent="0.2">
      <c r="A28" s="96" t="s">
        <v>32</v>
      </c>
      <c r="B28" s="97">
        <f>SUMIF(G4:G39,"Abschreibungen",F4:F39)</f>
        <v>0</v>
      </c>
      <c r="C28" s="121"/>
      <c r="D28" s="134"/>
      <c r="E28" s="142"/>
      <c r="F28" s="141"/>
      <c r="G28" s="143"/>
      <c r="H28" s="121"/>
      <c r="I28" s="136"/>
      <c r="J28" s="148"/>
      <c r="K28" s="138"/>
      <c r="L28" s="140"/>
      <c r="M28" s="130"/>
      <c r="N28" s="130"/>
      <c r="O28" s="130"/>
      <c r="Z28" s="131"/>
      <c r="AA28" s="131"/>
      <c r="AB28" s="131"/>
      <c r="AC28" s="131"/>
      <c r="AD28" s="131"/>
      <c r="AE28" s="131"/>
      <c r="AF28" s="131"/>
      <c r="AG28" s="131"/>
      <c r="AH28" s="131"/>
      <c r="AI28" s="131"/>
      <c r="AJ28" s="131"/>
      <c r="AK28" s="131"/>
    </row>
    <row r="29" spans="1:37" ht="15" customHeight="1" x14ac:dyDescent="0.2">
      <c r="A29" s="96" t="s">
        <v>33</v>
      </c>
      <c r="B29" s="97">
        <f>SUMIF(G4:G39,"Ertragssteuern (Gewerbesteuer)",F4:F39)</f>
        <v>200</v>
      </c>
      <c r="C29" s="121"/>
      <c r="D29" s="134"/>
      <c r="E29" s="142"/>
      <c r="F29" s="141"/>
      <c r="G29" s="143"/>
      <c r="H29" s="121"/>
      <c r="I29" s="136"/>
      <c r="J29" s="148"/>
      <c r="K29" s="138"/>
      <c r="L29" s="140"/>
      <c r="M29" s="130"/>
      <c r="N29" s="130"/>
      <c r="O29" s="130"/>
      <c r="Z29" s="131"/>
      <c r="AA29" s="131"/>
      <c r="AB29" s="131"/>
      <c r="AC29" s="131"/>
      <c r="AD29" s="131"/>
      <c r="AE29" s="131"/>
      <c r="AF29" s="131"/>
      <c r="AG29" s="131"/>
      <c r="AH29" s="131"/>
      <c r="AI29" s="131"/>
      <c r="AJ29" s="131"/>
      <c r="AK29" s="131"/>
    </row>
    <row r="30" spans="1:37" ht="15" customHeight="1" thickBot="1" x14ac:dyDescent="0.25">
      <c r="A30" s="98" t="s">
        <v>98</v>
      </c>
      <c r="B30" s="99">
        <v>1218.6600000000001</v>
      </c>
      <c r="C30" s="121"/>
      <c r="D30" s="134"/>
      <c r="E30" s="142"/>
      <c r="F30" s="141"/>
      <c r="G30" s="143"/>
      <c r="H30" s="121"/>
      <c r="I30" s="136"/>
      <c r="J30" s="148"/>
      <c r="K30" s="124"/>
      <c r="L30" s="136"/>
      <c r="M30" s="130"/>
      <c r="N30" s="130"/>
      <c r="O30" s="130"/>
      <c r="Z30" s="131"/>
      <c r="AA30" s="131"/>
      <c r="AB30" s="131"/>
      <c r="AC30" s="131"/>
      <c r="AD30" s="131"/>
      <c r="AE30" s="131"/>
      <c r="AF30" s="131"/>
      <c r="AG30" s="131"/>
      <c r="AH30" s="131"/>
      <c r="AI30" s="131"/>
      <c r="AJ30" s="131"/>
      <c r="AK30" s="131"/>
    </row>
    <row r="31" spans="1:37" ht="15" customHeight="1" x14ac:dyDescent="0.2">
      <c r="A31" s="87"/>
      <c r="B31" s="88"/>
      <c r="C31" s="121"/>
      <c r="D31" s="134"/>
      <c r="E31" s="142"/>
      <c r="F31" s="141"/>
      <c r="G31" s="143"/>
      <c r="H31" s="121"/>
      <c r="I31" s="136"/>
      <c r="J31" s="148"/>
      <c r="K31" s="124"/>
      <c r="L31" s="136"/>
      <c r="M31" s="130"/>
      <c r="Z31" s="131"/>
      <c r="AA31" s="131"/>
      <c r="AB31" s="131"/>
      <c r="AC31" s="131"/>
      <c r="AD31" s="131"/>
      <c r="AE31" s="131"/>
      <c r="AF31" s="131"/>
      <c r="AG31" s="131"/>
      <c r="AH31" s="131"/>
      <c r="AI31" s="131"/>
      <c r="AJ31" s="131"/>
      <c r="AK31" s="131"/>
    </row>
    <row r="32" spans="1:37" ht="15" customHeight="1" x14ac:dyDescent="0.2">
      <c r="A32" s="100" t="s">
        <v>35</v>
      </c>
      <c r="B32" s="101">
        <f>B6-B11</f>
        <v>730.84000000000015</v>
      </c>
      <c r="C32" s="109"/>
      <c r="D32" s="134"/>
      <c r="E32" s="142"/>
      <c r="F32" s="141"/>
      <c r="G32" s="143"/>
      <c r="H32" s="121"/>
      <c r="I32" s="136"/>
      <c r="J32" s="148"/>
      <c r="K32" s="124"/>
      <c r="L32" s="136"/>
      <c r="M32" s="115"/>
      <c r="Z32" s="118"/>
      <c r="AA32" s="118"/>
      <c r="AB32" s="118"/>
      <c r="AC32" s="118"/>
      <c r="AD32" s="118"/>
      <c r="AE32" s="118"/>
      <c r="AF32" s="118"/>
      <c r="AG32" s="118"/>
      <c r="AH32" s="118"/>
      <c r="AI32" s="118"/>
      <c r="AJ32" s="118"/>
      <c r="AK32" s="118"/>
    </row>
    <row r="33" spans="1:37" ht="15" customHeight="1" x14ac:dyDescent="0.2">
      <c r="A33" s="87"/>
      <c r="B33" s="88"/>
      <c r="C33" s="121"/>
      <c r="D33" s="134"/>
      <c r="E33" s="142"/>
      <c r="F33" s="141"/>
      <c r="G33" s="143"/>
      <c r="H33" s="121"/>
      <c r="I33" s="136"/>
      <c r="J33" s="148"/>
      <c r="K33" s="124"/>
      <c r="L33" s="136"/>
      <c r="M33" s="130"/>
      <c r="Z33" s="131"/>
      <c r="AA33" s="131"/>
      <c r="AB33" s="131"/>
      <c r="AC33" s="131"/>
      <c r="AD33" s="131"/>
      <c r="AE33" s="131"/>
      <c r="AF33" s="131"/>
      <c r="AG33" s="131"/>
      <c r="AH33" s="131"/>
      <c r="AI33" s="131"/>
      <c r="AJ33" s="131"/>
      <c r="AK33" s="131"/>
    </row>
    <row r="34" spans="1:37" s="139" customFormat="1" ht="15" customHeight="1" x14ac:dyDescent="0.2">
      <c r="A34" s="89" t="s">
        <v>36</v>
      </c>
      <c r="B34" s="90">
        <f>B4+B32+B37+B38+B39</f>
        <v>10730.84</v>
      </c>
      <c r="C34" s="109"/>
      <c r="D34" s="136"/>
      <c r="E34" s="124"/>
      <c r="F34" s="138"/>
      <c r="G34" s="125"/>
      <c r="H34" s="121"/>
      <c r="I34" s="136"/>
      <c r="J34" s="148"/>
      <c r="K34" s="124"/>
      <c r="L34" s="136"/>
      <c r="M34" s="115"/>
      <c r="Z34" s="118"/>
      <c r="AA34" s="118"/>
      <c r="AB34" s="118"/>
      <c r="AC34" s="118"/>
      <c r="AD34" s="118"/>
      <c r="AE34" s="118"/>
      <c r="AF34" s="118"/>
      <c r="AG34" s="118"/>
      <c r="AH34" s="118"/>
      <c r="AI34" s="118"/>
      <c r="AJ34" s="118"/>
      <c r="AK34" s="118"/>
    </row>
    <row r="35" spans="1:37" ht="15" customHeight="1" x14ac:dyDescent="0.2">
      <c r="B35" s="120"/>
      <c r="C35" s="121"/>
      <c r="D35" s="136"/>
      <c r="E35" s="124"/>
      <c r="F35" s="138"/>
      <c r="G35" s="125"/>
      <c r="H35" s="121"/>
      <c r="I35" s="136"/>
      <c r="J35" s="148"/>
      <c r="K35" s="124"/>
      <c r="L35" s="136"/>
      <c r="M35" s="130"/>
      <c r="Z35" s="131"/>
      <c r="AA35" s="131"/>
      <c r="AB35" s="131"/>
      <c r="AC35" s="131"/>
      <c r="AD35" s="131"/>
      <c r="AE35" s="131"/>
      <c r="AF35" s="131"/>
      <c r="AG35" s="131"/>
      <c r="AH35" s="131"/>
      <c r="AI35" s="131"/>
      <c r="AJ35" s="131"/>
      <c r="AK35" s="131"/>
    </row>
    <row r="36" spans="1:37" s="139" customFormat="1" ht="15" customHeight="1" x14ac:dyDescent="0.2">
      <c r="A36" s="132" t="s">
        <v>37</v>
      </c>
      <c r="B36" s="133"/>
      <c r="C36" s="109"/>
      <c r="D36" s="136"/>
      <c r="E36" s="124"/>
      <c r="F36" s="138"/>
      <c r="G36" s="125"/>
      <c r="H36" s="121"/>
      <c r="I36" s="136"/>
      <c r="J36" s="148"/>
      <c r="K36" s="124"/>
      <c r="L36" s="136"/>
      <c r="M36" s="115"/>
      <c r="Z36" s="118"/>
      <c r="AA36" s="118"/>
      <c r="AB36" s="118"/>
      <c r="AC36" s="118"/>
      <c r="AD36" s="118"/>
      <c r="AE36" s="118"/>
      <c r="AF36" s="118"/>
      <c r="AG36" s="118"/>
      <c r="AH36" s="118"/>
      <c r="AI36" s="118"/>
      <c r="AJ36" s="118"/>
      <c r="AK36" s="118"/>
    </row>
    <row r="37" spans="1:37" ht="15" customHeight="1" x14ac:dyDescent="0.2">
      <c r="A37" s="151" t="s">
        <v>38</v>
      </c>
      <c r="B37" s="152"/>
      <c r="C37" s="121"/>
      <c r="D37" s="136"/>
      <c r="E37" s="124"/>
      <c r="F37" s="138"/>
      <c r="G37" s="125"/>
      <c r="H37" s="121"/>
      <c r="I37" s="136"/>
      <c r="J37" s="148"/>
      <c r="K37" s="124"/>
      <c r="L37" s="136"/>
      <c r="M37" s="130"/>
      <c r="Z37" s="131"/>
      <c r="AA37" s="131"/>
      <c r="AB37" s="131"/>
      <c r="AC37" s="131"/>
      <c r="AD37" s="131"/>
      <c r="AE37" s="131"/>
      <c r="AF37" s="131"/>
      <c r="AG37" s="131"/>
      <c r="AH37" s="131"/>
      <c r="AI37" s="131"/>
      <c r="AJ37" s="131"/>
      <c r="AK37" s="131"/>
    </row>
    <row r="38" spans="1:37" ht="15" customHeight="1" x14ac:dyDescent="0.2">
      <c r="A38" s="146" t="s">
        <v>39</v>
      </c>
      <c r="B38" s="124"/>
      <c r="C38" s="121"/>
      <c r="D38" s="136"/>
      <c r="E38" s="124"/>
      <c r="F38" s="138"/>
      <c r="G38" s="125"/>
      <c r="H38" s="121"/>
      <c r="I38" s="136"/>
      <c r="J38" s="148"/>
      <c r="K38" s="124"/>
      <c r="L38" s="136"/>
      <c r="M38" s="130"/>
      <c r="Z38" s="131"/>
      <c r="AA38" s="131"/>
      <c r="AB38" s="131"/>
      <c r="AC38" s="131"/>
      <c r="AD38" s="131"/>
      <c r="AE38" s="131"/>
      <c r="AF38" s="131"/>
      <c r="AG38" s="131"/>
      <c r="AH38" s="131"/>
      <c r="AI38" s="131"/>
      <c r="AJ38" s="131"/>
      <c r="AK38" s="131"/>
    </row>
    <row r="39" spans="1:37" ht="15" customHeight="1" thickBot="1" x14ac:dyDescent="0.25">
      <c r="A39" s="149" t="s">
        <v>100</v>
      </c>
      <c r="B39" s="150"/>
      <c r="C39" s="121"/>
      <c r="D39" s="153"/>
      <c r="E39" s="154"/>
      <c r="F39" s="150"/>
      <c r="G39" s="155"/>
      <c r="H39" s="130"/>
      <c r="I39" s="153"/>
      <c r="J39" s="156"/>
      <c r="K39" s="150"/>
      <c r="L39" s="153"/>
      <c r="M39" s="130"/>
      <c r="Z39" s="131"/>
      <c r="AA39" s="131"/>
      <c r="AB39" s="131"/>
      <c r="AC39" s="131"/>
      <c r="AD39" s="131"/>
      <c r="AE39" s="131"/>
      <c r="AF39" s="131"/>
      <c r="AG39" s="131"/>
      <c r="AH39" s="131"/>
      <c r="AI39" s="131"/>
      <c r="AJ39" s="131"/>
      <c r="AK39" s="131"/>
    </row>
    <row r="40" spans="1:37" x14ac:dyDescent="0.2">
      <c r="D40" s="133" t="s">
        <v>74</v>
      </c>
      <c r="E40" s="133">
        <f>SUM(E4:E39)</f>
        <v>275.5</v>
      </c>
      <c r="F40" s="133">
        <f>SUM(F4:F39)</f>
        <v>5959</v>
      </c>
    </row>
  </sheetData>
  <sheetProtection sheet="1" objects="1" scenarios="1" selectLockedCells="1"/>
  <protectedRanges>
    <protectedRange algorithmName="SHA-512" hashValue="i/+B6Cqh5AyDEqjPK02kY6qu0mSjzw30gqoO6L96t2UFwIyn+ceMwovQn/wzaWjrkv00wablSTAk5l/Zp3NZ4Q==" saltValue="M2qQ7CghH4uhBg4ebwfGvQ==" spinCount="100000" sqref="C12:C17 L15:O17 L12:M14" name="Bereich1"/>
    <protectedRange algorithmName="SHA-512" hashValue="i/+B6Cqh5AyDEqjPK02kY6qu0mSjzw30gqoO6L96t2UFwIyn+ceMwovQn/wzaWjrkv00wablSTAk5l/Zp3NZ4Q==" saltValue="M2qQ7CghH4uhBg4ebwfGvQ==" spinCount="100000" sqref="E24" name="Bereich1_1_2_2_1_1"/>
    <protectedRange algorithmName="SHA-512" hashValue="i/+B6Cqh5AyDEqjPK02kY6qu0mSjzw30gqoO6L96t2UFwIyn+ceMwovQn/wzaWjrkv00wablSTAk5l/Zp3NZ4Q==" saltValue="M2qQ7CghH4uhBg4ebwfGvQ==" spinCount="100000" sqref="H12:H17" name="Bereich1_1_2_1"/>
    <protectedRange algorithmName="SHA-512" hashValue="i/+B6Cqh5AyDEqjPK02kY6qu0mSjzw30gqoO6L96t2UFwIyn+ceMwovQn/wzaWjrkv00wablSTAk5l/Zp3NZ4Q==" saltValue="M2qQ7CghH4uhBg4ebwfGvQ==" spinCount="100000" sqref="D9:F9" name="Bereich1_1_2_3_2"/>
    <protectedRange algorithmName="SHA-512" hashValue="i/+B6Cqh5AyDEqjPK02kY6qu0mSjzw30gqoO6L96t2UFwIyn+ceMwovQn/wzaWjrkv00wablSTAk5l/Zp3NZ4Q==" saltValue="M2qQ7CghH4uhBg4ebwfGvQ==" spinCount="100000" sqref="D11:F11 D6:F6" name="Bereich1_1_2_3_1_1"/>
    <protectedRange algorithmName="SHA-512" hashValue="i/+B6Cqh5AyDEqjPK02kY6qu0mSjzw30gqoO6L96t2UFwIyn+ceMwovQn/wzaWjrkv00wablSTAk5l/Zp3NZ4Q==" saltValue="M2qQ7CghH4uhBg4ebwfGvQ==" spinCount="100000" sqref="E12:F12" name="Bereich1_3_2"/>
    <protectedRange algorithmName="SHA-512" hashValue="i/+B6Cqh5AyDEqjPK02kY6qu0mSjzw30gqoO6L96t2UFwIyn+ceMwovQn/wzaWjrkv00wablSTAk5l/Zp3NZ4Q==" saltValue="M2qQ7CghH4uhBg4ebwfGvQ==" spinCount="100000" sqref="D8" name="Bereich1_3_1_1_1_1"/>
    <protectedRange algorithmName="SHA-512" hashValue="i/+B6Cqh5AyDEqjPK02kY6qu0mSjzw30gqoO6L96t2UFwIyn+ceMwovQn/wzaWjrkv00wablSTAk5l/Zp3NZ4Q==" saltValue="M2qQ7CghH4uhBg4ebwfGvQ==" spinCount="100000" sqref="D7" name="Bereich1_2_1_1_1_1"/>
    <protectedRange algorithmName="SHA-512" hashValue="i/+B6Cqh5AyDEqjPK02kY6qu0mSjzw30gqoO6L96t2UFwIyn+ceMwovQn/wzaWjrkv00wablSTAk5l/Zp3NZ4Q==" saltValue="M2qQ7CghH4uhBg4ebwfGvQ==" spinCount="100000" sqref="I16:K18" name="Bereich1_1_1_1"/>
    <protectedRange algorithmName="SHA-512" hashValue="i/+B6Cqh5AyDEqjPK02kY6qu0mSjzw30gqoO6L96t2UFwIyn+ceMwovQn/wzaWjrkv00wablSTAk5l/Zp3NZ4Q==" saltValue="M2qQ7CghH4uhBg4ebwfGvQ==" spinCount="100000" sqref="I12:K12 I14:K14 I13:J13 I15:J15" name="Bereich1_1_1_1_1_1"/>
  </protectedRanges>
  <dataConsolidate/>
  <dataValidations count="1">
    <dataValidation type="list" allowBlank="1" showInputMessage="1" showErrorMessage="1" errorTitle="Falsche Daten" sqref="G5:G39" xr:uid="{073022F8-86FA-49FF-9328-420935A5AAF8}">
      <formula1>Ausgaben</formula1>
    </dataValidation>
  </dataValidations>
  <pageMargins left="0.7" right="0.7" top="0.78740157499999996" bottom="0.78740157499999996"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K41"/>
  <sheetViews>
    <sheetView zoomScaleNormal="100" workbookViewId="0">
      <selection activeCell="D5" sqref="D5"/>
    </sheetView>
  </sheetViews>
  <sheetFormatPr baseColWidth="10" defaultRowHeight="12" x14ac:dyDescent="0.2"/>
  <cols>
    <col min="1" max="1" width="55.140625" style="119" customWidth="1"/>
    <col min="2" max="2" width="11.42578125" style="104"/>
    <col min="3" max="3" width="2.140625" style="104" customWidth="1"/>
    <col min="4" max="4" width="27" style="104" customWidth="1"/>
    <col min="5" max="6" width="11.42578125" style="104"/>
    <col min="7" max="7" width="39" style="104" customWidth="1"/>
    <col min="8" max="8" width="5.28515625" style="104" customWidth="1"/>
    <col min="9" max="9" width="27" style="104" customWidth="1"/>
    <col min="10" max="16384" width="11.42578125" style="104"/>
  </cols>
  <sheetData>
    <row r="1" spans="1:37" s="102" customFormat="1" ht="20.100000000000001" customHeight="1" x14ac:dyDescent="0.3">
      <c r="A1" s="82" t="s">
        <v>62</v>
      </c>
      <c r="B1" s="82"/>
    </row>
    <row r="2" spans="1:37" s="102" customFormat="1" ht="15" customHeight="1" x14ac:dyDescent="0.3">
      <c r="A2" s="82"/>
      <c r="B2" s="82"/>
    </row>
    <row r="3" spans="1:37" ht="15" customHeight="1" thickBot="1" x14ac:dyDescent="0.25">
      <c r="A3" s="83" t="s">
        <v>6</v>
      </c>
      <c r="B3" s="84" t="s">
        <v>7</v>
      </c>
      <c r="C3" s="103"/>
      <c r="E3" s="105"/>
      <c r="F3" s="105"/>
      <c r="G3" s="105"/>
      <c r="I3" s="105"/>
      <c r="J3" s="105"/>
      <c r="K3" s="105"/>
      <c r="L3" s="105"/>
      <c r="M3" s="106"/>
      <c r="N3" s="106"/>
      <c r="O3" s="106"/>
      <c r="Z3" s="107"/>
      <c r="AA3" s="107"/>
      <c r="AB3" s="107"/>
      <c r="AC3" s="107"/>
      <c r="AD3" s="107"/>
      <c r="AE3" s="107"/>
      <c r="AF3" s="108"/>
      <c r="AG3" s="108"/>
      <c r="AH3" s="108"/>
      <c r="AI3" s="108"/>
      <c r="AJ3" s="108"/>
      <c r="AK3" s="108"/>
    </row>
    <row r="4" spans="1:37" ht="15" customHeight="1" thickBot="1" x14ac:dyDescent="0.25">
      <c r="A4" s="85" t="s">
        <v>13</v>
      </c>
      <c r="B4" s="86">
        <f>Gesamt!C4</f>
        <v>10730.84</v>
      </c>
      <c r="C4" s="109"/>
      <c r="D4" s="110" t="s">
        <v>42</v>
      </c>
      <c r="E4" s="111" t="s">
        <v>61</v>
      </c>
      <c r="F4" s="112" t="s">
        <v>44</v>
      </c>
      <c r="G4" s="112" t="s">
        <v>45</v>
      </c>
      <c r="H4" s="106"/>
      <c r="I4" s="113" t="s">
        <v>46</v>
      </c>
      <c r="J4" s="114" t="s">
        <v>86</v>
      </c>
      <c r="K4" s="112" t="s">
        <v>44</v>
      </c>
      <c r="L4" s="112" t="s">
        <v>45</v>
      </c>
      <c r="M4" s="115"/>
      <c r="N4" s="115"/>
      <c r="O4" s="115"/>
      <c r="Z4" s="118"/>
      <c r="AA4" s="118"/>
      <c r="AB4" s="118"/>
      <c r="AC4" s="118"/>
      <c r="AD4" s="118"/>
      <c r="AE4" s="118"/>
      <c r="AF4" s="118"/>
      <c r="AG4" s="118"/>
      <c r="AH4" s="118"/>
      <c r="AI4" s="118"/>
      <c r="AJ4" s="118"/>
      <c r="AK4" s="118"/>
    </row>
    <row r="5" spans="1:37" ht="15" customHeight="1" x14ac:dyDescent="0.2">
      <c r="A5" s="87"/>
      <c r="B5" s="88"/>
      <c r="C5" s="121"/>
      <c r="D5" s="122" t="s">
        <v>89</v>
      </c>
      <c r="E5" s="123"/>
      <c r="F5" s="124">
        <v>3097.37</v>
      </c>
      <c r="G5" s="125" t="s">
        <v>55</v>
      </c>
      <c r="H5" s="121"/>
      <c r="I5" s="126" t="s">
        <v>92</v>
      </c>
      <c r="J5" s="127"/>
      <c r="K5" s="128">
        <v>1019</v>
      </c>
      <c r="L5" s="129"/>
      <c r="M5" s="130"/>
      <c r="N5" s="130"/>
      <c r="O5" s="130"/>
      <c r="Z5" s="131"/>
      <c r="AA5" s="131"/>
      <c r="AB5" s="131"/>
      <c r="AC5" s="131"/>
      <c r="AD5" s="131"/>
      <c r="AE5" s="131"/>
      <c r="AF5" s="131"/>
      <c r="AG5" s="131"/>
      <c r="AH5" s="131"/>
      <c r="AI5" s="131"/>
      <c r="AJ5" s="131"/>
      <c r="AK5" s="131"/>
    </row>
    <row r="6" spans="1:37" s="139" customFormat="1" ht="15" customHeight="1" x14ac:dyDescent="0.2">
      <c r="A6" s="89" t="s">
        <v>14</v>
      </c>
      <c r="B6" s="90">
        <f>SUM(B7:B9)</f>
        <v>7908.5</v>
      </c>
      <c r="C6" s="109"/>
      <c r="D6" s="134" t="s">
        <v>81</v>
      </c>
      <c r="E6" s="135"/>
      <c r="F6" s="135">
        <v>130</v>
      </c>
      <c r="G6" s="125" t="s">
        <v>55</v>
      </c>
      <c r="H6" s="121"/>
      <c r="I6" s="136"/>
      <c r="J6" s="137"/>
      <c r="K6" s="138"/>
      <c r="L6" s="129"/>
      <c r="M6" s="115"/>
      <c r="N6" s="115"/>
      <c r="O6" s="115"/>
      <c r="Z6" s="118"/>
      <c r="AA6" s="118"/>
      <c r="AB6" s="118"/>
      <c r="AC6" s="118"/>
      <c r="AD6" s="118"/>
      <c r="AE6" s="118"/>
      <c r="AF6" s="118"/>
      <c r="AG6" s="118"/>
      <c r="AH6" s="118"/>
      <c r="AI6" s="118"/>
      <c r="AJ6" s="118"/>
      <c r="AK6" s="118"/>
    </row>
    <row r="7" spans="1:37" ht="15" customHeight="1" x14ac:dyDescent="0.2">
      <c r="A7" s="91" t="s">
        <v>15</v>
      </c>
      <c r="B7" s="92">
        <f>SUM(K4:K39)</f>
        <v>7633</v>
      </c>
      <c r="C7" s="121"/>
      <c r="D7" s="134" t="s">
        <v>90</v>
      </c>
      <c r="E7" s="123"/>
      <c r="F7" s="123">
        <v>855.58</v>
      </c>
      <c r="G7" s="125" t="s">
        <v>55</v>
      </c>
      <c r="H7" s="121"/>
      <c r="I7" s="136" t="s">
        <v>93</v>
      </c>
      <c r="J7" s="137"/>
      <c r="K7" s="128">
        <v>1019</v>
      </c>
      <c r="L7" s="140"/>
      <c r="M7" s="130"/>
      <c r="N7" s="130"/>
      <c r="O7" s="130"/>
      <c r="Z7" s="131"/>
      <c r="AA7" s="131"/>
      <c r="AB7" s="131"/>
      <c r="AC7" s="131"/>
      <c r="AD7" s="131"/>
      <c r="AE7" s="131"/>
      <c r="AF7" s="131"/>
      <c r="AG7" s="131"/>
      <c r="AH7" s="131"/>
      <c r="AI7" s="131"/>
      <c r="AJ7" s="131"/>
      <c r="AK7" s="131"/>
    </row>
    <row r="8" spans="1:37" ht="15" customHeight="1" x14ac:dyDescent="0.2">
      <c r="A8" s="93" t="s">
        <v>82</v>
      </c>
      <c r="B8" s="94">
        <v>0</v>
      </c>
      <c r="C8" s="121"/>
      <c r="D8" s="134" t="s">
        <v>91</v>
      </c>
      <c r="E8" s="124"/>
      <c r="F8" s="124">
        <v>47.05</v>
      </c>
      <c r="G8" s="125" t="s">
        <v>55</v>
      </c>
      <c r="H8" s="121"/>
      <c r="I8" s="136"/>
      <c r="J8" s="138"/>
      <c r="K8" s="141"/>
      <c r="L8" s="140"/>
      <c r="M8" s="130"/>
      <c r="N8" s="130"/>
      <c r="O8" s="130"/>
      <c r="Z8" s="131"/>
      <c r="AA8" s="131"/>
      <c r="AB8" s="131"/>
      <c r="AC8" s="131"/>
      <c r="AD8" s="131"/>
      <c r="AE8" s="131"/>
      <c r="AF8" s="131"/>
      <c r="AG8" s="131"/>
      <c r="AH8" s="131"/>
      <c r="AI8" s="131"/>
      <c r="AJ8" s="131"/>
      <c r="AK8" s="131"/>
    </row>
    <row r="9" spans="1:37" ht="15" customHeight="1" x14ac:dyDescent="0.2">
      <c r="A9" s="95" t="s">
        <v>84</v>
      </c>
      <c r="B9" s="94">
        <f>Jan!E40</f>
        <v>275.5</v>
      </c>
      <c r="C9" s="121"/>
      <c r="D9" s="134"/>
      <c r="E9" s="142"/>
      <c r="F9" s="142"/>
      <c r="G9" s="143"/>
      <c r="H9" s="121"/>
      <c r="I9" s="134" t="s">
        <v>94</v>
      </c>
      <c r="J9" s="141"/>
      <c r="K9" s="128">
        <v>1019</v>
      </c>
      <c r="L9" s="144"/>
      <c r="M9" s="130"/>
      <c r="N9" s="130"/>
      <c r="O9" s="130"/>
      <c r="Z9" s="131"/>
      <c r="AA9" s="131"/>
      <c r="AB9" s="131"/>
      <c r="AC9" s="131"/>
      <c r="AD9" s="131"/>
      <c r="AE9" s="131"/>
      <c r="AF9" s="131"/>
      <c r="AG9" s="131"/>
      <c r="AH9" s="131"/>
      <c r="AI9" s="131"/>
      <c r="AJ9" s="131"/>
      <c r="AK9" s="131"/>
    </row>
    <row r="10" spans="1:37" ht="15" customHeight="1" x14ac:dyDescent="0.2">
      <c r="A10" s="87"/>
      <c r="B10" s="88"/>
      <c r="C10" s="121"/>
      <c r="D10" s="122"/>
      <c r="E10" s="123"/>
      <c r="F10" s="124"/>
      <c r="G10" s="125"/>
      <c r="H10" s="121"/>
      <c r="I10" s="134"/>
      <c r="J10" s="141"/>
      <c r="K10" s="141"/>
      <c r="L10" s="144"/>
      <c r="M10" s="130"/>
      <c r="N10" s="130"/>
      <c r="O10" s="130"/>
      <c r="Z10" s="131"/>
      <c r="AA10" s="131"/>
      <c r="AB10" s="131"/>
      <c r="AC10" s="131"/>
      <c r="AD10" s="131"/>
      <c r="AE10" s="131"/>
      <c r="AF10" s="131"/>
      <c r="AG10" s="131"/>
      <c r="AH10" s="131"/>
      <c r="AI10" s="131"/>
      <c r="AJ10" s="131"/>
      <c r="AK10" s="131"/>
    </row>
    <row r="11" spans="1:37" s="139" customFormat="1" ht="15" customHeight="1" x14ac:dyDescent="0.2">
      <c r="A11" s="89" t="s">
        <v>17</v>
      </c>
      <c r="B11" s="90">
        <f>SUM(B12:B30)</f>
        <v>7177.66</v>
      </c>
      <c r="C11" s="109"/>
      <c r="D11" s="134"/>
      <c r="E11" s="135"/>
      <c r="F11" s="135"/>
      <c r="G11" s="125"/>
      <c r="H11" s="121"/>
      <c r="I11" s="136" t="s">
        <v>95</v>
      </c>
      <c r="J11" s="138"/>
      <c r="K11" s="128">
        <v>2038</v>
      </c>
      <c r="L11" s="140"/>
      <c r="M11" s="115"/>
      <c r="N11" s="115"/>
      <c r="O11" s="115"/>
      <c r="Z11" s="118"/>
      <c r="AA11" s="118"/>
      <c r="AB11" s="118"/>
      <c r="AC11" s="118"/>
      <c r="AD11" s="118"/>
      <c r="AE11" s="118"/>
      <c r="AF11" s="118"/>
      <c r="AG11" s="118"/>
      <c r="AH11" s="118"/>
      <c r="AI11" s="118"/>
      <c r="AJ11" s="118"/>
      <c r="AK11" s="118"/>
    </row>
    <row r="12" spans="1:37" ht="15" customHeight="1" x14ac:dyDescent="0.2">
      <c r="A12" s="95" t="s">
        <v>55</v>
      </c>
      <c r="B12" s="92">
        <f>SUMIF(G4:G39,"Personal",F4:F39)</f>
        <v>4130</v>
      </c>
      <c r="C12" s="121"/>
      <c r="D12" s="134"/>
      <c r="E12" s="142"/>
      <c r="F12" s="142"/>
      <c r="G12" s="143"/>
      <c r="H12" s="121"/>
      <c r="I12" s="134"/>
      <c r="J12" s="141"/>
      <c r="K12" s="141"/>
      <c r="L12" s="140"/>
      <c r="M12" s="130"/>
      <c r="N12" s="130"/>
      <c r="O12" s="130"/>
      <c r="Z12" s="131"/>
      <c r="AA12" s="131"/>
      <c r="AB12" s="131"/>
      <c r="AC12" s="131"/>
      <c r="AD12" s="131"/>
      <c r="AE12" s="131"/>
      <c r="AF12" s="131"/>
      <c r="AG12" s="131"/>
      <c r="AH12" s="131"/>
      <c r="AI12" s="131"/>
      <c r="AJ12" s="131"/>
      <c r="AK12" s="131"/>
    </row>
    <row r="13" spans="1:37" ht="15" customHeight="1" x14ac:dyDescent="0.2">
      <c r="A13" s="95" t="s">
        <v>54</v>
      </c>
      <c r="B13" s="92">
        <f>SUMIF(G4:G39,"Freelancer",F4:F39)</f>
        <v>0</v>
      </c>
      <c r="C13" s="121"/>
      <c r="D13" s="134" t="s">
        <v>77</v>
      </c>
      <c r="E13" s="142"/>
      <c r="F13" s="142">
        <v>65</v>
      </c>
      <c r="G13" s="143" t="s">
        <v>56</v>
      </c>
      <c r="H13" s="121"/>
      <c r="I13" s="134" t="s">
        <v>96</v>
      </c>
      <c r="J13" s="141"/>
      <c r="K13" s="128">
        <v>2038</v>
      </c>
      <c r="L13" s="140"/>
      <c r="M13" s="130"/>
      <c r="N13" s="130"/>
      <c r="O13" s="130"/>
      <c r="Z13" s="131"/>
      <c r="AA13" s="131"/>
      <c r="AB13" s="131"/>
      <c r="AC13" s="131"/>
      <c r="AD13" s="131"/>
      <c r="AE13" s="131"/>
      <c r="AF13" s="131"/>
      <c r="AG13" s="131"/>
      <c r="AH13" s="131"/>
      <c r="AI13" s="131"/>
      <c r="AJ13" s="131"/>
      <c r="AK13" s="131"/>
    </row>
    <row r="14" spans="1:37" ht="15" customHeight="1" x14ac:dyDescent="0.2">
      <c r="A14" s="95" t="s">
        <v>56</v>
      </c>
      <c r="B14" s="92">
        <f>SUMIF(G4:G39,"Raumkosten (Nettomiete)",F4:F39)</f>
        <v>65</v>
      </c>
      <c r="C14" s="121"/>
      <c r="D14" s="134" t="s">
        <v>53</v>
      </c>
      <c r="E14" s="142">
        <v>9.5</v>
      </c>
      <c r="F14" s="142">
        <v>50</v>
      </c>
      <c r="G14" s="143" t="s">
        <v>53</v>
      </c>
      <c r="H14" s="121"/>
      <c r="I14" s="134"/>
      <c r="J14" s="141"/>
      <c r="K14" s="141"/>
      <c r="L14" s="140"/>
      <c r="M14" s="130"/>
      <c r="N14" s="130"/>
      <c r="O14" s="130"/>
      <c r="Z14" s="131"/>
      <c r="AA14" s="131"/>
      <c r="AB14" s="131"/>
      <c r="AC14" s="131"/>
      <c r="AD14" s="131"/>
      <c r="AE14" s="131"/>
      <c r="AF14" s="131"/>
      <c r="AG14" s="131"/>
      <c r="AH14" s="131"/>
      <c r="AI14" s="131"/>
      <c r="AJ14" s="131"/>
      <c r="AK14" s="131"/>
    </row>
    <row r="15" spans="1:37" ht="15" customHeight="1" x14ac:dyDescent="0.2">
      <c r="A15" s="95" t="s">
        <v>53</v>
      </c>
      <c r="B15" s="92">
        <f>SUMIF(G4:G39,"Nebenkosten Raum",F4:F39)</f>
        <v>50</v>
      </c>
      <c r="C15" s="121"/>
      <c r="D15" s="134" t="s">
        <v>52</v>
      </c>
      <c r="E15" s="142">
        <v>19</v>
      </c>
      <c r="F15" s="142">
        <v>119</v>
      </c>
      <c r="G15" s="143" t="s">
        <v>52</v>
      </c>
      <c r="H15" s="121"/>
      <c r="I15" s="134" t="s">
        <v>99</v>
      </c>
      <c r="J15" s="141"/>
      <c r="K15" s="128">
        <v>500</v>
      </c>
      <c r="L15" s="140"/>
      <c r="M15" s="130"/>
      <c r="N15" s="130"/>
      <c r="O15" s="130"/>
      <c r="Z15" s="131"/>
      <c r="AA15" s="131"/>
      <c r="AB15" s="131"/>
      <c r="AC15" s="131"/>
      <c r="AD15" s="131"/>
      <c r="AE15" s="131"/>
      <c r="AF15" s="131"/>
      <c r="AG15" s="131"/>
      <c r="AH15" s="131"/>
      <c r="AI15" s="131"/>
      <c r="AJ15" s="131"/>
      <c r="AK15" s="131"/>
    </row>
    <row r="16" spans="1:37" ht="15" customHeight="1" x14ac:dyDescent="0.2">
      <c r="A16" s="95" t="s">
        <v>52</v>
      </c>
      <c r="B16" s="92">
        <f>SUMIF(G4:G39,"Wareneinkauf",F4:F39)</f>
        <v>119</v>
      </c>
      <c r="C16" s="121"/>
      <c r="D16" s="134" t="s">
        <v>75</v>
      </c>
      <c r="E16" s="142">
        <v>19</v>
      </c>
      <c r="F16" s="142">
        <v>119</v>
      </c>
      <c r="G16" s="143" t="s">
        <v>75</v>
      </c>
      <c r="H16" s="121"/>
      <c r="I16" s="134"/>
      <c r="J16" s="145"/>
      <c r="K16" s="141"/>
      <c r="L16" s="140"/>
      <c r="M16" s="130"/>
      <c r="N16" s="130"/>
      <c r="O16" s="130"/>
      <c r="Z16" s="131"/>
      <c r="AA16" s="131"/>
      <c r="AB16" s="131"/>
      <c r="AC16" s="131"/>
      <c r="AD16" s="131"/>
      <c r="AE16" s="131"/>
      <c r="AF16" s="131"/>
      <c r="AG16" s="131"/>
      <c r="AH16" s="131"/>
      <c r="AI16" s="131"/>
      <c r="AJ16" s="131"/>
      <c r="AK16" s="131"/>
    </row>
    <row r="17" spans="1:37" ht="15" customHeight="1" x14ac:dyDescent="0.2">
      <c r="A17" s="95" t="s">
        <v>75</v>
      </c>
      <c r="B17" s="92">
        <f>SUMIF(G4:G39,"Weiterbildung",F4:F39)</f>
        <v>119</v>
      </c>
      <c r="C17" s="121"/>
      <c r="D17" s="134" t="s">
        <v>78</v>
      </c>
      <c r="E17" s="142">
        <v>19</v>
      </c>
      <c r="F17" s="142">
        <v>119</v>
      </c>
      <c r="G17" s="143" t="s">
        <v>57</v>
      </c>
      <c r="H17" s="121"/>
      <c r="I17" s="134"/>
      <c r="J17" s="145"/>
      <c r="K17" s="141"/>
      <c r="L17" s="140"/>
      <c r="M17" s="130"/>
      <c r="N17" s="130"/>
      <c r="O17" s="130"/>
      <c r="Z17" s="131"/>
      <c r="AA17" s="131"/>
      <c r="AB17" s="131"/>
      <c r="AC17" s="131"/>
      <c r="AD17" s="131"/>
      <c r="AE17" s="131"/>
      <c r="AF17" s="131"/>
      <c r="AG17" s="131"/>
      <c r="AH17" s="131"/>
      <c r="AI17" s="131"/>
      <c r="AJ17" s="131"/>
      <c r="AK17" s="131"/>
    </row>
    <row r="18" spans="1:37" ht="15" customHeight="1" x14ac:dyDescent="0.2">
      <c r="A18" s="95" t="s">
        <v>57</v>
      </c>
      <c r="B18" s="92">
        <f>SUMIF(G4:G39,"Versicherungen / Beiträge / Gebühren",F4:F39)</f>
        <v>119</v>
      </c>
      <c r="C18" s="121"/>
      <c r="D18" s="134" t="s">
        <v>58</v>
      </c>
      <c r="E18" s="142">
        <v>19</v>
      </c>
      <c r="F18" s="142">
        <v>119</v>
      </c>
      <c r="G18" s="143" t="s">
        <v>58</v>
      </c>
      <c r="H18" s="121"/>
      <c r="I18" s="134"/>
      <c r="J18" s="145"/>
      <c r="K18" s="141"/>
      <c r="L18" s="140"/>
      <c r="M18" s="130"/>
      <c r="N18" s="130"/>
      <c r="O18" s="130"/>
      <c r="Z18" s="131"/>
      <c r="AA18" s="131"/>
      <c r="AB18" s="131"/>
      <c r="AC18" s="131"/>
      <c r="AD18" s="131"/>
      <c r="AE18" s="131"/>
      <c r="AF18" s="131"/>
      <c r="AG18" s="131"/>
      <c r="AH18" s="131"/>
      <c r="AI18" s="131"/>
      <c r="AJ18" s="131"/>
      <c r="AK18" s="131"/>
    </row>
    <row r="19" spans="1:37" ht="15" customHeight="1" x14ac:dyDescent="0.2">
      <c r="A19" s="95" t="s">
        <v>58</v>
      </c>
      <c r="B19" s="92">
        <f>SUMIF(G4:G39,"Bürokosten",F4:F39)</f>
        <v>119</v>
      </c>
      <c r="C19" s="121"/>
      <c r="D19" s="134" t="s">
        <v>47</v>
      </c>
      <c r="E19" s="142">
        <v>38</v>
      </c>
      <c r="F19" s="142">
        <v>238</v>
      </c>
      <c r="G19" s="143" t="s">
        <v>47</v>
      </c>
      <c r="H19" s="121"/>
      <c r="I19" s="136"/>
      <c r="J19" s="137"/>
      <c r="K19" s="138"/>
      <c r="L19" s="140"/>
      <c r="M19" s="130"/>
      <c r="N19" s="130"/>
      <c r="O19" s="130"/>
      <c r="Z19" s="131"/>
      <c r="AA19" s="131"/>
      <c r="AB19" s="131"/>
      <c r="AC19" s="131"/>
      <c r="AD19" s="131"/>
      <c r="AE19" s="131"/>
      <c r="AF19" s="131"/>
      <c r="AG19" s="131"/>
      <c r="AH19" s="131"/>
      <c r="AI19" s="131"/>
      <c r="AJ19" s="131"/>
      <c r="AK19" s="131"/>
    </row>
    <row r="20" spans="1:37" ht="15" customHeight="1" x14ac:dyDescent="0.2">
      <c r="A20" s="95" t="s">
        <v>47</v>
      </c>
      <c r="B20" s="92">
        <f>SUMIF(G4:G39,"Software",F4:F39)</f>
        <v>238</v>
      </c>
      <c r="C20" s="121"/>
      <c r="D20" s="134" t="s">
        <v>48</v>
      </c>
      <c r="E20" s="142">
        <v>95</v>
      </c>
      <c r="F20" s="142">
        <v>500</v>
      </c>
      <c r="G20" s="143" t="s">
        <v>48</v>
      </c>
      <c r="H20" s="121"/>
      <c r="I20" s="136"/>
      <c r="J20" s="137"/>
      <c r="K20" s="138"/>
      <c r="L20" s="140"/>
      <c r="M20" s="130"/>
      <c r="N20" s="130"/>
      <c r="O20" s="130"/>
      <c r="Z20" s="131"/>
      <c r="AA20" s="131"/>
      <c r="AB20" s="131"/>
      <c r="AC20" s="131"/>
      <c r="AD20" s="131"/>
      <c r="AE20" s="131"/>
      <c r="AF20" s="131"/>
      <c r="AG20" s="131"/>
      <c r="AH20" s="131"/>
      <c r="AI20" s="131"/>
      <c r="AJ20" s="131"/>
      <c r="AK20" s="131"/>
    </row>
    <row r="21" spans="1:37" ht="15" customHeight="1" x14ac:dyDescent="0.2">
      <c r="A21" s="96" t="s">
        <v>48</v>
      </c>
      <c r="B21" s="97">
        <f>SUMIF(G4:G39,"Werbung/Vertrieb",F4:F39)</f>
        <v>500</v>
      </c>
      <c r="C21" s="121"/>
      <c r="D21" s="134" t="s">
        <v>79</v>
      </c>
      <c r="E21" s="142">
        <v>57</v>
      </c>
      <c r="F21" s="142">
        <v>300</v>
      </c>
      <c r="G21" s="143" t="s">
        <v>50</v>
      </c>
      <c r="H21" s="121"/>
      <c r="I21" s="136"/>
      <c r="J21" s="137"/>
      <c r="K21" s="138"/>
      <c r="L21" s="140"/>
      <c r="M21" s="130"/>
      <c r="N21" s="130"/>
      <c r="O21" s="130"/>
      <c r="Z21" s="131"/>
      <c r="AA21" s="131"/>
      <c r="AB21" s="131"/>
      <c r="AC21" s="131"/>
      <c r="AD21" s="131"/>
      <c r="AE21" s="131"/>
      <c r="AF21" s="131"/>
      <c r="AG21" s="131"/>
      <c r="AH21" s="131"/>
      <c r="AI21" s="131"/>
      <c r="AJ21" s="131"/>
      <c r="AK21" s="131"/>
    </row>
    <row r="22" spans="1:37" ht="15" customHeight="1" x14ac:dyDescent="0.2">
      <c r="A22" s="96" t="s">
        <v>49</v>
      </c>
      <c r="B22" s="97">
        <f>SUMIF(G4:G39,"Buchführung, Rechts- und Beratungskosten",F4:F39)</f>
        <v>0</v>
      </c>
      <c r="C22" s="121"/>
      <c r="D22" s="134" t="s">
        <v>80</v>
      </c>
      <c r="E22" s="142">
        <v>0</v>
      </c>
      <c r="F22" s="142">
        <v>200</v>
      </c>
      <c r="G22" s="143" t="s">
        <v>33</v>
      </c>
      <c r="H22" s="121"/>
      <c r="I22" s="136"/>
      <c r="J22" s="137"/>
      <c r="K22" s="138"/>
      <c r="L22" s="140"/>
      <c r="M22" s="130"/>
      <c r="N22" s="130"/>
      <c r="O22" s="130"/>
      <c r="Z22" s="131"/>
      <c r="AA22" s="131"/>
      <c r="AB22" s="131"/>
      <c r="AC22" s="131"/>
      <c r="AD22" s="131"/>
      <c r="AE22" s="131"/>
      <c r="AF22" s="131"/>
      <c r="AG22" s="131"/>
      <c r="AH22" s="131"/>
      <c r="AI22" s="131"/>
      <c r="AJ22" s="131"/>
      <c r="AK22" s="131"/>
    </row>
    <row r="23" spans="1:37" ht="15" customHeight="1" x14ac:dyDescent="0.2">
      <c r="A23" s="96" t="s">
        <v>50</v>
      </c>
      <c r="B23" s="97">
        <f>SUMIF(G4:G39,"Übernachtung  / Reisekosten",F4:F39)</f>
        <v>300</v>
      </c>
      <c r="C23" s="121"/>
      <c r="D23" s="147"/>
      <c r="E23" s="142"/>
      <c r="F23" s="142"/>
      <c r="G23" s="143"/>
      <c r="H23" s="121"/>
      <c r="I23" s="136"/>
      <c r="J23" s="137"/>
      <c r="K23" s="138"/>
      <c r="L23" s="140"/>
      <c r="M23" s="130"/>
      <c r="N23" s="130"/>
      <c r="O23" s="130"/>
      <c r="Z23" s="131"/>
      <c r="AA23" s="131"/>
      <c r="AB23" s="131"/>
      <c r="AC23" s="131"/>
      <c r="AD23" s="131"/>
      <c r="AE23" s="131"/>
      <c r="AF23" s="131"/>
      <c r="AG23" s="131"/>
      <c r="AH23" s="131"/>
      <c r="AI23" s="131"/>
      <c r="AJ23" s="131"/>
      <c r="AK23" s="131"/>
    </row>
    <row r="24" spans="1:37" ht="15" customHeight="1" x14ac:dyDescent="0.2">
      <c r="A24" s="96" t="s">
        <v>28</v>
      </c>
      <c r="B24" s="97">
        <f>SUMIF(G4:G39,"Kraftfahrzeugkosten",F4:F39)</f>
        <v>0</v>
      </c>
      <c r="C24" s="121"/>
      <c r="D24" s="147"/>
      <c r="E24" s="142"/>
      <c r="F24" s="142"/>
      <c r="G24" s="143"/>
      <c r="H24" s="121"/>
      <c r="I24" s="136"/>
      <c r="J24" s="148"/>
      <c r="K24" s="138"/>
      <c r="L24" s="140"/>
      <c r="M24" s="130"/>
      <c r="N24" s="130"/>
      <c r="O24" s="130"/>
      <c r="Z24" s="131"/>
      <c r="AA24" s="131"/>
      <c r="AB24" s="131"/>
      <c r="AC24" s="131"/>
      <c r="AD24" s="131"/>
      <c r="AE24" s="131"/>
      <c r="AF24" s="131"/>
      <c r="AG24" s="131"/>
      <c r="AH24" s="131"/>
      <c r="AI24" s="131"/>
      <c r="AJ24" s="131"/>
      <c r="AK24" s="131"/>
    </row>
    <row r="25" spans="1:37" ht="15" customHeight="1" x14ac:dyDescent="0.2">
      <c r="A25" s="96" t="s">
        <v>51</v>
      </c>
      <c r="B25" s="97">
        <f>SUMIF(G4:G39,"Sonstige Kosten",F4:F39)</f>
        <v>0</v>
      </c>
      <c r="C25" s="121"/>
      <c r="D25" s="134"/>
      <c r="E25" s="142"/>
      <c r="F25" s="142"/>
      <c r="G25" s="143"/>
      <c r="H25" s="121"/>
      <c r="I25" s="136"/>
      <c r="J25" s="148"/>
      <c r="K25" s="138"/>
      <c r="L25" s="140"/>
      <c r="M25" s="130"/>
      <c r="N25" s="130"/>
      <c r="O25" s="130"/>
      <c r="Z25" s="131"/>
      <c r="AA25" s="131"/>
      <c r="AB25" s="131"/>
      <c r="AC25" s="131"/>
      <c r="AD25" s="131"/>
      <c r="AE25" s="131"/>
      <c r="AF25" s="131"/>
      <c r="AG25" s="131"/>
      <c r="AH25" s="131"/>
      <c r="AI25" s="131"/>
      <c r="AJ25" s="131"/>
      <c r="AK25" s="131"/>
    </row>
    <row r="26" spans="1:37" ht="15" customHeight="1" x14ac:dyDescent="0.2">
      <c r="A26" s="96" t="s">
        <v>30</v>
      </c>
      <c r="B26" s="97">
        <f>SUMIF(G4:G39,"Zinsen für Kredite",F4:F39)</f>
        <v>0</v>
      </c>
      <c r="C26" s="121"/>
      <c r="D26" s="134"/>
      <c r="E26" s="142"/>
      <c r="F26" s="141"/>
      <c r="G26" s="143"/>
      <c r="H26" s="121"/>
      <c r="I26" s="136"/>
      <c r="J26" s="148"/>
      <c r="K26" s="138"/>
      <c r="L26" s="140"/>
      <c r="M26" s="130"/>
      <c r="N26" s="130"/>
      <c r="O26" s="130"/>
      <c r="Z26" s="131"/>
      <c r="AA26" s="131"/>
      <c r="AB26" s="131"/>
      <c r="AC26" s="131"/>
      <c r="AD26" s="131"/>
      <c r="AE26" s="131"/>
      <c r="AF26" s="131"/>
      <c r="AG26" s="131"/>
      <c r="AH26" s="131"/>
      <c r="AI26" s="131"/>
      <c r="AJ26" s="131"/>
      <c r="AK26" s="131"/>
    </row>
    <row r="27" spans="1:37" ht="15" customHeight="1" x14ac:dyDescent="0.2">
      <c r="A27" s="96" t="s">
        <v>31</v>
      </c>
      <c r="B27" s="97">
        <f>SUMIF(G4:G39,"Tilgung von Krediten ",F4:F39)</f>
        <v>0</v>
      </c>
      <c r="C27" s="121"/>
      <c r="D27" s="134"/>
      <c r="E27" s="142"/>
      <c r="F27" s="141"/>
      <c r="G27" s="143"/>
      <c r="H27" s="121"/>
      <c r="I27" s="136"/>
      <c r="J27" s="148"/>
      <c r="K27" s="138"/>
      <c r="L27" s="140"/>
      <c r="M27" s="130"/>
      <c r="N27" s="130"/>
      <c r="O27" s="130"/>
      <c r="Z27" s="131"/>
      <c r="AA27" s="131"/>
      <c r="AB27" s="131"/>
      <c r="AC27" s="131"/>
      <c r="AD27" s="131"/>
      <c r="AE27" s="131"/>
      <c r="AF27" s="131"/>
      <c r="AG27" s="131"/>
      <c r="AH27" s="131"/>
      <c r="AI27" s="131"/>
      <c r="AJ27" s="131"/>
      <c r="AK27" s="131"/>
    </row>
    <row r="28" spans="1:37" ht="15" customHeight="1" x14ac:dyDescent="0.2">
      <c r="A28" s="96" t="s">
        <v>32</v>
      </c>
      <c r="B28" s="97">
        <f>SUMIF(G4:G39,"Abschreibungen",F4:F39)</f>
        <v>0</v>
      </c>
      <c r="C28" s="121"/>
      <c r="D28" s="134"/>
      <c r="E28" s="142"/>
      <c r="F28" s="141"/>
      <c r="G28" s="143"/>
      <c r="H28" s="121"/>
      <c r="I28" s="136"/>
      <c r="J28" s="148"/>
      <c r="K28" s="138"/>
      <c r="L28" s="140"/>
      <c r="M28" s="130"/>
      <c r="N28" s="130"/>
      <c r="O28" s="130"/>
      <c r="Z28" s="131"/>
      <c r="AA28" s="131"/>
      <c r="AB28" s="131"/>
      <c r="AC28" s="131"/>
      <c r="AD28" s="131"/>
      <c r="AE28" s="131"/>
      <c r="AF28" s="131"/>
      <c r="AG28" s="131"/>
      <c r="AH28" s="131"/>
      <c r="AI28" s="131"/>
      <c r="AJ28" s="131"/>
      <c r="AK28" s="131"/>
    </row>
    <row r="29" spans="1:37" ht="15" customHeight="1" x14ac:dyDescent="0.2">
      <c r="A29" s="96" t="s">
        <v>33</v>
      </c>
      <c r="B29" s="97">
        <f>SUMIF(G4:G39,"Ertragssteuern (Gewerbesteuer)",F4:F39)</f>
        <v>200</v>
      </c>
      <c r="C29" s="121"/>
      <c r="D29" s="134"/>
      <c r="E29" s="142"/>
      <c r="F29" s="141"/>
      <c r="G29" s="143"/>
      <c r="H29" s="121"/>
      <c r="I29" s="136"/>
      <c r="J29" s="148"/>
      <c r="K29" s="138"/>
      <c r="L29" s="140"/>
      <c r="M29" s="130"/>
      <c r="N29" s="130"/>
      <c r="O29" s="130"/>
      <c r="Z29" s="131"/>
      <c r="AA29" s="131"/>
      <c r="AB29" s="131"/>
      <c r="AC29" s="131"/>
      <c r="AD29" s="131"/>
      <c r="AE29" s="131"/>
      <c r="AF29" s="131"/>
      <c r="AG29" s="131"/>
      <c r="AH29" s="131"/>
      <c r="AI29" s="131"/>
      <c r="AJ29" s="131"/>
      <c r="AK29" s="131"/>
    </row>
    <row r="30" spans="1:37" ht="15" customHeight="1" thickBot="1" x14ac:dyDescent="0.25">
      <c r="A30" s="98" t="s">
        <v>85</v>
      </c>
      <c r="B30" s="99">
        <f>(ROUNDDOWN(Jan!B7/1.19,0))*0.19</f>
        <v>1218.6600000000001</v>
      </c>
      <c r="C30" s="121"/>
      <c r="D30" s="134"/>
      <c r="E30" s="142"/>
      <c r="F30" s="141"/>
      <c r="G30" s="143"/>
      <c r="H30" s="121"/>
      <c r="I30" s="136"/>
      <c r="J30" s="148"/>
      <c r="K30" s="124"/>
      <c r="L30" s="136"/>
      <c r="M30" s="130"/>
      <c r="N30" s="130"/>
      <c r="O30" s="130"/>
      <c r="Z30" s="131"/>
      <c r="AA30" s="131"/>
      <c r="AB30" s="131"/>
      <c r="AC30" s="131"/>
      <c r="AD30" s="131"/>
      <c r="AE30" s="131"/>
      <c r="AF30" s="131"/>
      <c r="AG30" s="131"/>
      <c r="AH30" s="131"/>
      <c r="AI30" s="131"/>
      <c r="AJ30" s="131"/>
      <c r="AK30" s="131"/>
    </row>
    <row r="31" spans="1:37" ht="15" customHeight="1" x14ac:dyDescent="0.2">
      <c r="A31" s="87"/>
      <c r="B31" s="88"/>
      <c r="C31" s="121"/>
      <c r="D31" s="134"/>
      <c r="E31" s="142"/>
      <c r="F31" s="141"/>
      <c r="G31" s="143"/>
      <c r="H31" s="121"/>
      <c r="I31" s="136"/>
      <c r="J31" s="148"/>
      <c r="K31" s="124"/>
      <c r="L31" s="136"/>
      <c r="M31" s="130"/>
      <c r="Z31" s="131"/>
      <c r="AA31" s="131"/>
      <c r="AB31" s="131"/>
      <c r="AC31" s="131"/>
      <c r="AD31" s="131"/>
      <c r="AE31" s="131"/>
      <c r="AF31" s="131"/>
      <c r="AG31" s="131"/>
      <c r="AH31" s="131"/>
      <c r="AI31" s="131"/>
      <c r="AJ31" s="131"/>
      <c r="AK31" s="131"/>
    </row>
    <row r="32" spans="1:37" ht="15" customHeight="1" x14ac:dyDescent="0.2">
      <c r="A32" s="100" t="s">
        <v>35</v>
      </c>
      <c r="B32" s="101">
        <f>B6-B11</f>
        <v>730.84000000000015</v>
      </c>
      <c r="C32" s="109"/>
      <c r="D32" s="134"/>
      <c r="E32" s="142"/>
      <c r="F32" s="141"/>
      <c r="G32" s="143"/>
      <c r="H32" s="121"/>
      <c r="I32" s="136"/>
      <c r="J32" s="148"/>
      <c r="K32" s="124"/>
      <c r="L32" s="136"/>
      <c r="M32" s="115"/>
      <c r="Z32" s="118"/>
      <c r="AA32" s="118"/>
      <c r="AB32" s="118"/>
      <c r="AC32" s="118"/>
      <c r="AD32" s="118"/>
      <c r="AE32" s="118"/>
      <c r="AF32" s="118"/>
      <c r="AG32" s="118"/>
      <c r="AH32" s="118"/>
      <c r="AI32" s="118"/>
      <c r="AJ32" s="118"/>
      <c r="AK32" s="118"/>
    </row>
    <row r="33" spans="1:37" ht="15" customHeight="1" x14ac:dyDescent="0.2">
      <c r="A33" s="87"/>
      <c r="B33" s="88"/>
      <c r="C33" s="121"/>
      <c r="D33" s="134"/>
      <c r="E33" s="142"/>
      <c r="F33" s="141"/>
      <c r="G33" s="143"/>
      <c r="H33" s="121"/>
      <c r="I33" s="136"/>
      <c r="J33" s="148"/>
      <c r="K33" s="124"/>
      <c r="L33" s="136"/>
      <c r="M33" s="130"/>
      <c r="Z33" s="131"/>
      <c r="AA33" s="131"/>
      <c r="AB33" s="131"/>
      <c r="AC33" s="131"/>
      <c r="AD33" s="131"/>
      <c r="AE33" s="131"/>
      <c r="AF33" s="131"/>
      <c r="AG33" s="131"/>
      <c r="AH33" s="131"/>
      <c r="AI33" s="131"/>
      <c r="AJ33" s="131"/>
      <c r="AK33" s="131"/>
    </row>
    <row r="34" spans="1:37" s="139" customFormat="1" ht="15" customHeight="1" x14ac:dyDescent="0.2">
      <c r="A34" s="89" t="s">
        <v>36</v>
      </c>
      <c r="B34" s="90">
        <f>B4+B32+B37+B38+B39</f>
        <v>11461.68</v>
      </c>
      <c r="C34" s="109"/>
      <c r="D34" s="136"/>
      <c r="E34" s="124"/>
      <c r="F34" s="138"/>
      <c r="G34" s="125"/>
      <c r="H34" s="121"/>
      <c r="I34" s="136"/>
      <c r="J34" s="148"/>
      <c r="K34" s="124"/>
      <c r="L34" s="136"/>
      <c r="M34" s="115"/>
      <c r="Z34" s="118"/>
      <c r="AA34" s="118"/>
      <c r="AB34" s="118"/>
      <c r="AC34" s="118"/>
      <c r="AD34" s="118"/>
      <c r="AE34" s="118"/>
      <c r="AF34" s="118"/>
      <c r="AG34" s="118"/>
      <c r="AH34" s="118"/>
      <c r="AI34" s="118"/>
      <c r="AJ34" s="118"/>
      <c r="AK34" s="118"/>
    </row>
    <row r="35" spans="1:37" ht="15" customHeight="1" x14ac:dyDescent="0.2">
      <c r="B35" s="120"/>
      <c r="C35" s="121"/>
      <c r="D35" s="136"/>
      <c r="E35" s="124"/>
      <c r="F35" s="138"/>
      <c r="G35" s="125"/>
      <c r="H35" s="121"/>
      <c r="I35" s="136"/>
      <c r="J35" s="148"/>
      <c r="K35" s="124"/>
      <c r="L35" s="136"/>
      <c r="M35" s="130"/>
      <c r="Z35" s="131"/>
      <c r="AA35" s="131"/>
      <c r="AB35" s="131"/>
      <c r="AC35" s="131"/>
      <c r="AD35" s="131"/>
      <c r="AE35" s="131"/>
      <c r="AF35" s="131"/>
      <c r="AG35" s="131"/>
      <c r="AH35" s="131"/>
      <c r="AI35" s="131"/>
      <c r="AJ35" s="131"/>
      <c r="AK35" s="131"/>
    </row>
    <row r="36" spans="1:37" s="139" customFormat="1" ht="15" customHeight="1" x14ac:dyDescent="0.2">
      <c r="A36" s="132" t="s">
        <v>37</v>
      </c>
      <c r="B36" s="133"/>
      <c r="C36" s="109"/>
      <c r="D36" s="136"/>
      <c r="E36" s="124"/>
      <c r="F36" s="138"/>
      <c r="G36" s="125"/>
      <c r="H36" s="121"/>
      <c r="I36" s="136"/>
      <c r="J36" s="148"/>
      <c r="K36" s="124"/>
      <c r="L36" s="136"/>
      <c r="M36" s="115"/>
      <c r="Z36" s="118"/>
      <c r="AA36" s="118"/>
      <c r="AB36" s="118"/>
      <c r="AC36" s="118"/>
      <c r="AD36" s="118"/>
      <c r="AE36" s="118"/>
      <c r="AF36" s="118"/>
      <c r="AG36" s="118"/>
      <c r="AH36" s="118"/>
      <c r="AI36" s="118"/>
      <c r="AJ36" s="118"/>
      <c r="AK36" s="118"/>
    </row>
    <row r="37" spans="1:37" ht="15" customHeight="1" x14ac:dyDescent="0.2">
      <c r="A37" s="151" t="s">
        <v>38</v>
      </c>
      <c r="B37" s="152"/>
      <c r="C37" s="121"/>
      <c r="D37" s="136"/>
      <c r="E37" s="124"/>
      <c r="F37" s="138"/>
      <c r="G37" s="125"/>
      <c r="H37" s="121"/>
      <c r="I37" s="136"/>
      <c r="J37" s="148"/>
      <c r="K37" s="124"/>
      <c r="L37" s="136"/>
      <c r="M37" s="130"/>
      <c r="Z37" s="131"/>
      <c r="AA37" s="131"/>
      <c r="AB37" s="131"/>
      <c r="AC37" s="131"/>
      <c r="AD37" s="131"/>
      <c r="AE37" s="131"/>
      <c r="AF37" s="131"/>
      <c r="AG37" s="131"/>
      <c r="AH37" s="131"/>
      <c r="AI37" s="131"/>
      <c r="AJ37" s="131"/>
      <c r="AK37" s="131"/>
    </row>
    <row r="38" spans="1:37" ht="15" customHeight="1" x14ac:dyDescent="0.2">
      <c r="A38" s="146" t="s">
        <v>39</v>
      </c>
      <c r="B38" s="124"/>
      <c r="C38" s="121"/>
      <c r="D38" s="136"/>
      <c r="E38" s="124"/>
      <c r="F38" s="138"/>
      <c r="G38" s="125"/>
      <c r="H38" s="121"/>
      <c r="I38" s="136"/>
      <c r="J38" s="148"/>
      <c r="K38" s="124"/>
      <c r="L38" s="136"/>
      <c r="M38" s="130"/>
      <c r="Z38" s="131"/>
      <c r="AA38" s="131"/>
      <c r="AB38" s="131"/>
      <c r="AC38" s="131"/>
      <c r="AD38" s="131"/>
      <c r="AE38" s="131"/>
      <c r="AF38" s="131"/>
      <c r="AG38" s="131"/>
      <c r="AH38" s="131"/>
      <c r="AI38" s="131"/>
      <c r="AJ38" s="131"/>
      <c r="AK38" s="131"/>
    </row>
    <row r="39" spans="1:37" ht="15" customHeight="1" thickBot="1" x14ac:dyDescent="0.25">
      <c r="A39" s="149" t="s">
        <v>100</v>
      </c>
      <c r="B39" s="150"/>
      <c r="C39" s="121"/>
      <c r="D39" s="153"/>
      <c r="E39" s="154"/>
      <c r="F39" s="150"/>
      <c r="G39" s="155"/>
      <c r="H39" s="130"/>
      <c r="I39" s="153"/>
      <c r="J39" s="156"/>
      <c r="K39" s="150"/>
      <c r="L39" s="153"/>
      <c r="M39" s="130"/>
      <c r="Z39" s="131"/>
      <c r="AA39" s="131"/>
      <c r="AB39" s="131"/>
      <c r="AC39" s="131"/>
      <c r="AD39" s="131"/>
      <c r="AE39" s="131"/>
      <c r="AF39" s="131"/>
      <c r="AG39" s="131"/>
      <c r="AH39" s="131"/>
      <c r="AI39" s="131"/>
      <c r="AJ39" s="131"/>
      <c r="AK39" s="131"/>
    </row>
    <row r="40" spans="1:37" x14ac:dyDescent="0.2">
      <c r="D40" s="133" t="s">
        <v>74</v>
      </c>
      <c r="E40" s="133">
        <f>SUM(E4:E39)</f>
        <v>275.5</v>
      </c>
      <c r="F40" s="133">
        <f>SUM(F4:F39)</f>
        <v>5959</v>
      </c>
    </row>
    <row r="41" spans="1:37" x14ac:dyDescent="0.2">
      <c r="B41" s="120"/>
    </row>
  </sheetData>
  <sheetProtection sheet="1" objects="1" scenarios="1" selectLockedCells="1"/>
  <protectedRanges>
    <protectedRange algorithmName="SHA-512" hashValue="i/+B6Cqh5AyDEqjPK02kY6qu0mSjzw30gqoO6L96t2UFwIyn+ceMwovQn/wzaWjrkv00wablSTAk5l/Zp3NZ4Q==" saltValue="M2qQ7CghH4uhBg4ebwfGvQ==" spinCount="100000" sqref="C12:C17 M12:O17" name="Bereich1"/>
    <protectedRange algorithmName="SHA-512" hashValue="i/+B6Cqh5AyDEqjPK02kY6qu0mSjzw30gqoO6L96t2UFwIyn+ceMwovQn/wzaWjrkv00wablSTAk5l/Zp3NZ4Q==" saltValue="M2qQ7CghH4uhBg4ebwfGvQ==" spinCount="100000" sqref="L12:L17" name="Bereich1_2"/>
    <protectedRange algorithmName="SHA-512" hashValue="i/+B6Cqh5AyDEqjPK02kY6qu0mSjzw30gqoO6L96t2UFwIyn+ceMwovQn/wzaWjrkv00wablSTAk5l/Zp3NZ4Q==" saltValue="M2qQ7CghH4uhBg4ebwfGvQ==" spinCount="100000" sqref="E24" name="Bereich1_1_2_2_1_1_1"/>
    <protectedRange algorithmName="SHA-512" hashValue="i/+B6Cqh5AyDEqjPK02kY6qu0mSjzw30gqoO6L96t2UFwIyn+ceMwovQn/wzaWjrkv00wablSTAk5l/Zp3NZ4Q==" saltValue="M2qQ7CghH4uhBg4ebwfGvQ==" spinCount="100000" sqref="H12:H17" name="Bereich1_1_2_1"/>
    <protectedRange algorithmName="SHA-512" hashValue="i/+B6Cqh5AyDEqjPK02kY6qu0mSjzw30gqoO6L96t2UFwIyn+ceMwovQn/wzaWjrkv00wablSTAk5l/Zp3NZ4Q==" saltValue="M2qQ7CghH4uhBg4ebwfGvQ==" spinCount="100000" sqref="D9:F9" name="Bereich1_1_2_3_2_1"/>
    <protectedRange algorithmName="SHA-512" hashValue="i/+B6Cqh5AyDEqjPK02kY6qu0mSjzw30gqoO6L96t2UFwIyn+ceMwovQn/wzaWjrkv00wablSTAk5l/Zp3NZ4Q==" saltValue="M2qQ7CghH4uhBg4ebwfGvQ==" spinCount="100000" sqref="D11:F11 D6:F6" name="Bereich1_1_2_3_1_1_1"/>
    <protectedRange algorithmName="SHA-512" hashValue="i/+B6Cqh5AyDEqjPK02kY6qu0mSjzw30gqoO6L96t2UFwIyn+ceMwovQn/wzaWjrkv00wablSTAk5l/Zp3NZ4Q==" saltValue="M2qQ7CghH4uhBg4ebwfGvQ==" spinCount="100000" sqref="E12:F12" name="Bereich1_3_2_1"/>
    <protectedRange algorithmName="SHA-512" hashValue="i/+B6Cqh5AyDEqjPK02kY6qu0mSjzw30gqoO6L96t2UFwIyn+ceMwovQn/wzaWjrkv00wablSTAk5l/Zp3NZ4Q==" saltValue="M2qQ7CghH4uhBg4ebwfGvQ==" spinCount="100000" sqref="D8" name="Bereich1_3_1_1_1_1_1"/>
    <protectedRange algorithmName="SHA-512" hashValue="i/+B6Cqh5AyDEqjPK02kY6qu0mSjzw30gqoO6L96t2UFwIyn+ceMwovQn/wzaWjrkv00wablSTAk5l/Zp3NZ4Q==" saltValue="M2qQ7CghH4uhBg4ebwfGvQ==" spinCount="100000" sqref="D7" name="Bereich1_2_1_1_1_1_1"/>
    <protectedRange algorithmName="SHA-512" hashValue="i/+B6Cqh5AyDEqjPK02kY6qu0mSjzw30gqoO6L96t2UFwIyn+ceMwovQn/wzaWjrkv00wablSTAk5l/Zp3NZ4Q==" saltValue="M2qQ7CghH4uhBg4ebwfGvQ==" spinCount="100000" sqref="I16:K18" name="Bereich1_1_1_1_2"/>
    <protectedRange algorithmName="SHA-512" hashValue="i/+B6Cqh5AyDEqjPK02kY6qu0mSjzw30gqoO6L96t2UFwIyn+ceMwovQn/wzaWjrkv00wablSTAk5l/Zp3NZ4Q==" saltValue="M2qQ7CghH4uhBg4ebwfGvQ==" spinCount="100000" sqref="I12:K12 I14:K14 I13:J13 I15:J15" name="Bereich1_1_1_1_1_1_1"/>
  </protectedRanges>
  <dataValidations count="1">
    <dataValidation type="list" allowBlank="1" showInputMessage="1" showErrorMessage="1" errorTitle="Falsche Daten" sqref="G5:G39" xr:uid="{3F4EF128-7B42-4794-AB0E-433A039D864E}">
      <formula1>Ausgaben</formula1>
    </dataValidation>
  </dataValidations>
  <pageMargins left="0.7" right="0.7" top="0.78740157499999996" bottom="0.78740157499999996" header="0.3" footer="0.3"/>
  <pageSetup paperSize="9" orientation="portrait" horizontalDpi="4294967293"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K40"/>
  <sheetViews>
    <sheetView workbookViewId="0">
      <selection activeCell="D5" sqref="D5"/>
    </sheetView>
  </sheetViews>
  <sheetFormatPr baseColWidth="10" defaultRowHeight="12" x14ac:dyDescent="0.2"/>
  <cols>
    <col min="1" max="1" width="55.140625" style="119" customWidth="1"/>
    <col min="2" max="2" width="11.42578125" style="104"/>
    <col min="3" max="3" width="2.140625" style="104" customWidth="1"/>
    <col min="4" max="4" width="27" style="104" customWidth="1"/>
    <col min="5" max="6" width="11.42578125" style="104"/>
    <col min="7" max="7" width="39" style="104" customWidth="1"/>
    <col min="8" max="8" width="5.28515625" style="104" customWidth="1"/>
    <col min="9" max="9" width="27" style="104" customWidth="1"/>
    <col min="10" max="16384" width="11.42578125" style="104"/>
  </cols>
  <sheetData>
    <row r="1" spans="1:37" s="102" customFormat="1" ht="20.100000000000001" customHeight="1" x14ac:dyDescent="0.3">
      <c r="A1" s="82" t="s">
        <v>63</v>
      </c>
      <c r="B1" s="82"/>
    </row>
    <row r="2" spans="1:37" s="102" customFormat="1" ht="15" customHeight="1" x14ac:dyDescent="0.3">
      <c r="A2" s="82"/>
      <c r="B2" s="82"/>
    </row>
    <row r="3" spans="1:37" ht="15" customHeight="1" thickBot="1" x14ac:dyDescent="0.25">
      <c r="A3" s="83" t="s">
        <v>6</v>
      </c>
      <c r="B3" s="84" t="s">
        <v>8</v>
      </c>
      <c r="C3" s="103"/>
      <c r="E3" s="105"/>
      <c r="F3" s="105"/>
      <c r="G3" s="105"/>
      <c r="I3" s="105"/>
      <c r="J3" s="105"/>
      <c r="K3" s="105"/>
      <c r="L3" s="105"/>
      <c r="M3" s="106"/>
      <c r="N3" s="106"/>
      <c r="O3" s="106"/>
      <c r="Z3" s="107"/>
      <c r="AA3" s="107"/>
      <c r="AB3" s="107"/>
      <c r="AC3" s="107"/>
      <c r="AD3" s="107"/>
      <c r="AE3" s="107"/>
      <c r="AF3" s="108"/>
      <c r="AG3" s="108"/>
      <c r="AH3" s="108"/>
      <c r="AI3" s="108"/>
      <c r="AJ3" s="108"/>
      <c r="AK3" s="108"/>
    </row>
    <row r="4" spans="1:37" ht="15" customHeight="1" thickBot="1" x14ac:dyDescent="0.25">
      <c r="A4" s="85" t="s">
        <v>13</v>
      </c>
      <c r="B4" s="86">
        <f>Gesamt!D4</f>
        <v>11461.68</v>
      </c>
      <c r="C4" s="109"/>
      <c r="D4" s="110" t="s">
        <v>42</v>
      </c>
      <c r="E4" s="111" t="s">
        <v>61</v>
      </c>
      <c r="F4" s="112" t="s">
        <v>44</v>
      </c>
      <c r="G4" s="112" t="s">
        <v>45</v>
      </c>
      <c r="H4" s="106"/>
      <c r="I4" s="113" t="s">
        <v>46</v>
      </c>
      <c r="J4" s="114" t="s">
        <v>86</v>
      </c>
      <c r="K4" s="112" t="s">
        <v>44</v>
      </c>
      <c r="L4" s="112" t="s">
        <v>45</v>
      </c>
      <c r="M4" s="115"/>
      <c r="N4" s="115"/>
      <c r="O4" s="115"/>
      <c r="Z4" s="118"/>
      <c r="AA4" s="118"/>
      <c r="AB4" s="118"/>
      <c r="AC4" s="118"/>
      <c r="AD4" s="118"/>
      <c r="AE4" s="118"/>
      <c r="AF4" s="118"/>
      <c r="AG4" s="118"/>
      <c r="AH4" s="118"/>
      <c r="AI4" s="118"/>
      <c r="AJ4" s="118"/>
      <c r="AK4" s="118"/>
    </row>
    <row r="5" spans="1:37" ht="15" customHeight="1" x14ac:dyDescent="0.2">
      <c r="A5" s="87"/>
      <c r="B5" s="88"/>
      <c r="C5" s="121"/>
      <c r="D5" s="122" t="s">
        <v>89</v>
      </c>
      <c r="E5" s="123"/>
      <c r="F5" s="124">
        <v>3097.37</v>
      </c>
      <c r="G5" s="125" t="s">
        <v>55</v>
      </c>
      <c r="H5" s="121"/>
      <c r="I5" s="126" t="s">
        <v>92</v>
      </c>
      <c r="J5" s="127"/>
      <c r="K5" s="128">
        <v>1019</v>
      </c>
      <c r="L5" s="129"/>
      <c r="M5" s="130"/>
      <c r="N5" s="130"/>
      <c r="O5" s="130"/>
      <c r="Z5" s="131"/>
      <c r="AA5" s="131"/>
      <c r="AB5" s="131"/>
      <c r="AC5" s="131"/>
      <c r="AD5" s="131"/>
      <c r="AE5" s="131"/>
      <c r="AF5" s="131"/>
      <c r="AG5" s="131"/>
      <c r="AH5" s="131"/>
      <c r="AI5" s="131"/>
      <c r="AJ5" s="131"/>
      <c r="AK5" s="131"/>
    </row>
    <row r="6" spans="1:37" s="139" customFormat="1" ht="15" customHeight="1" x14ac:dyDescent="0.2">
      <c r="A6" s="89" t="s">
        <v>14</v>
      </c>
      <c r="B6" s="90">
        <f>SUM(B7:B9)</f>
        <v>7908.5</v>
      </c>
      <c r="C6" s="109"/>
      <c r="D6" s="134" t="s">
        <v>81</v>
      </c>
      <c r="E6" s="135"/>
      <c r="F6" s="135">
        <v>130</v>
      </c>
      <c r="G6" s="125" t="s">
        <v>55</v>
      </c>
      <c r="H6" s="121"/>
      <c r="I6" s="136"/>
      <c r="J6" s="137"/>
      <c r="K6" s="138"/>
      <c r="L6" s="129"/>
      <c r="M6" s="115"/>
      <c r="N6" s="115"/>
      <c r="O6" s="115"/>
      <c r="Z6" s="118"/>
      <c r="AA6" s="118"/>
      <c r="AB6" s="118"/>
      <c r="AC6" s="118"/>
      <c r="AD6" s="118"/>
      <c r="AE6" s="118"/>
      <c r="AF6" s="118"/>
      <c r="AG6" s="118"/>
      <c r="AH6" s="118"/>
      <c r="AI6" s="118"/>
      <c r="AJ6" s="118"/>
      <c r="AK6" s="118"/>
    </row>
    <row r="7" spans="1:37" ht="15" customHeight="1" x14ac:dyDescent="0.2">
      <c r="A7" s="91" t="s">
        <v>15</v>
      </c>
      <c r="B7" s="92">
        <f>SUM(K4:K39)</f>
        <v>7633</v>
      </c>
      <c r="C7" s="121"/>
      <c r="D7" s="134" t="s">
        <v>90</v>
      </c>
      <c r="E7" s="123"/>
      <c r="F7" s="123">
        <v>855.58</v>
      </c>
      <c r="G7" s="125" t="s">
        <v>55</v>
      </c>
      <c r="H7" s="121"/>
      <c r="I7" s="136" t="s">
        <v>93</v>
      </c>
      <c r="J7" s="137"/>
      <c r="K7" s="128">
        <v>1019</v>
      </c>
      <c r="L7" s="140"/>
      <c r="M7" s="130"/>
      <c r="N7" s="130"/>
      <c r="O7" s="130"/>
      <c r="Z7" s="131"/>
      <c r="AA7" s="131"/>
      <c r="AB7" s="131"/>
      <c r="AC7" s="131"/>
      <c r="AD7" s="131"/>
      <c r="AE7" s="131"/>
      <c r="AF7" s="131"/>
      <c r="AG7" s="131"/>
      <c r="AH7" s="131"/>
      <c r="AI7" s="131"/>
      <c r="AJ7" s="131"/>
      <c r="AK7" s="131"/>
    </row>
    <row r="8" spans="1:37" ht="15" customHeight="1" x14ac:dyDescent="0.2">
      <c r="A8" s="93" t="s">
        <v>82</v>
      </c>
      <c r="B8" s="94">
        <v>0</v>
      </c>
      <c r="C8" s="121"/>
      <c r="D8" s="134" t="s">
        <v>91</v>
      </c>
      <c r="E8" s="124"/>
      <c r="F8" s="124">
        <v>47.05</v>
      </c>
      <c r="G8" s="125" t="s">
        <v>55</v>
      </c>
      <c r="H8" s="121"/>
      <c r="I8" s="136"/>
      <c r="J8" s="138"/>
      <c r="K8" s="141"/>
      <c r="L8" s="140"/>
      <c r="M8" s="130"/>
      <c r="N8" s="130"/>
      <c r="O8" s="130"/>
      <c r="Z8" s="131"/>
      <c r="AA8" s="131"/>
      <c r="AB8" s="131"/>
      <c r="AC8" s="131"/>
      <c r="AD8" s="131"/>
      <c r="AE8" s="131"/>
      <c r="AF8" s="131"/>
      <c r="AG8" s="131"/>
      <c r="AH8" s="131"/>
      <c r="AI8" s="131"/>
      <c r="AJ8" s="131"/>
      <c r="AK8" s="131"/>
    </row>
    <row r="9" spans="1:37" ht="15" customHeight="1" x14ac:dyDescent="0.2">
      <c r="A9" s="95" t="s">
        <v>84</v>
      </c>
      <c r="B9" s="94">
        <f>Feb!E40</f>
        <v>275.5</v>
      </c>
      <c r="C9" s="121"/>
      <c r="D9" s="134"/>
      <c r="E9" s="142"/>
      <c r="F9" s="142"/>
      <c r="G9" s="143"/>
      <c r="H9" s="121"/>
      <c r="I9" s="134" t="s">
        <v>94</v>
      </c>
      <c r="J9" s="141"/>
      <c r="K9" s="128">
        <v>1019</v>
      </c>
      <c r="L9" s="144"/>
      <c r="M9" s="130"/>
      <c r="N9" s="130"/>
      <c r="O9" s="130"/>
      <c r="Z9" s="131"/>
      <c r="AA9" s="131"/>
      <c r="AB9" s="131"/>
      <c r="AC9" s="131"/>
      <c r="AD9" s="131"/>
      <c r="AE9" s="131"/>
      <c r="AF9" s="131"/>
      <c r="AG9" s="131"/>
      <c r="AH9" s="131"/>
      <c r="AI9" s="131"/>
      <c r="AJ9" s="131"/>
      <c r="AK9" s="131"/>
    </row>
    <row r="10" spans="1:37" ht="15" customHeight="1" x14ac:dyDescent="0.2">
      <c r="A10" s="87"/>
      <c r="B10" s="88"/>
      <c r="C10" s="121"/>
      <c r="D10" s="122"/>
      <c r="E10" s="123"/>
      <c r="F10" s="124"/>
      <c r="G10" s="125"/>
      <c r="H10" s="121"/>
      <c r="I10" s="134"/>
      <c r="J10" s="141"/>
      <c r="K10" s="141"/>
      <c r="L10" s="144"/>
      <c r="M10" s="130"/>
      <c r="N10" s="130"/>
      <c r="O10" s="130"/>
      <c r="Z10" s="131"/>
      <c r="AA10" s="131"/>
      <c r="AB10" s="131"/>
      <c r="AC10" s="131"/>
      <c r="AD10" s="131"/>
      <c r="AE10" s="131"/>
      <c r="AF10" s="131"/>
      <c r="AG10" s="131"/>
      <c r="AH10" s="131"/>
      <c r="AI10" s="131"/>
      <c r="AJ10" s="131"/>
      <c r="AK10" s="131"/>
    </row>
    <row r="11" spans="1:37" s="139" customFormat="1" ht="15" customHeight="1" x14ac:dyDescent="0.2">
      <c r="A11" s="89" t="s">
        <v>17</v>
      </c>
      <c r="B11" s="90">
        <f>SUM(B12:B30)</f>
        <v>7177.66</v>
      </c>
      <c r="C11" s="109"/>
      <c r="D11" s="134"/>
      <c r="E11" s="135"/>
      <c r="F11" s="135"/>
      <c r="G11" s="125"/>
      <c r="H11" s="121"/>
      <c r="I11" s="136" t="s">
        <v>95</v>
      </c>
      <c r="J11" s="138"/>
      <c r="K11" s="128">
        <v>2038</v>
      </c>
      <c r="L11" s="140"/>
      <c r="M11" s="115"/>
      <c r="N11" s="115"/>
      <c r="O11" s="115"/>
      <c r="Z11" s="118"/>
      <c r="AA11" s="118"/>
      <c r="AB11" s="118"/>
      <c r="AC11" s="118"/>
      <c r="AD11" s="118"/>
      <c r="AE11" s="118"/>
      <c r="AF11" s="118"/>
      <c r="AG11" s="118"/>
      <c r="AH11" s="118"/>
      <c r="AI11" s="118"/>
      <c r="AJ11" s="118"/>
      <c r="AK11" s="118"/>
    </row>
    <row r="12" spans="1:37" ht="15" customHeight="1" x14ac:dyDescent="0.2">
      <c r="A12" s="95" t="s">
        <v>55</v>
      </c>
      <c r="B12" s="92">
        <f>SUMIF(G4:G39,"Personal",F4:F39)</f>
        <v>4130</v>
      </c>
      <c r="C12" s="121"/>
      <c r="D12" s="134"/>
      <c r="E12" s="142"/>
      <c r="F12" s="142"/>
      <c r="G12" s="143"/>
      <c r="H12" s="121"/>
      <c r="I12" s="134"/>
      <c r="J12" s="141"/>
      <c r="K12" s="141"/>
      <c r="L12" s="140"/>
      <c r="M12" s="130"/>
      <c r="N12" s="130"/>
      <c r="O12" s="130"/>
      <c r="Z12" s="131"/>
      <c r="AA12" s="131"/>
      <c r="AB12" s="131"/>
      <c r="AC12" s="131"/>
      <c r="AD12" s="131"/>
      <c r="AE12" s="131"/>
      <c r="AF12" s="131"/>
      <c r="AG12" s="131"/>
      <c r="AH12" s="131"/>
      <c r="AI12" s="131"/>
      <c r="AJ12" s="131"/>
      <c r="AK12" s="131"/>
    </row>
    <row r="13" spans="1:37" ht="15" customHeight="1" x14ac:dyDescent="0.2">
      <c r="A13" s="95" t="s">
        <v>54</v>
      </c>
      <c r="B13" s="92">
        <f>SUMIF(G4:G39,"Freelancer",F4:F39)</f>
        <v>0</v>
      </c>
      <c r="C13" s="121"/>
      <c r="D13" s="134" t="s">
        <v>77</v>
      </c>
      <c r="E13" s="142"/>
      <c r="F13" s="142">
        <v>65</v>
      </c>
      <c r="G13" s="143" t="s">
        <v>56</v>
      </c>
      <c r="H13" s="121"/>
      <c r="I13" s="134" t="s">
        <v>96</v>
      </c>
      <c r="J13" s="141"/>
      <c r="K13" s="128">
        <v>2038</v>
      </c>
      <c r="L13" s="140"/>
      <c r="M13" s="130"/>
      <c r="N13" s="130"/>
      <c r="O13" s="130"/>
      <c r="Z13" s="131"/>
      <c r="AA13" s="131"/>
      <c r="AB13" s="131"/>
      <c r="AC13" s="131"/>
      <c r="AD13" s="131"/>
      <c r="AE13" s="131"/>
      <c r="AF13" s="131"/>
      <c r="AG13" s="131"/>
      <c r="AH13" s="131"/>
      <c r="AI13" s="131"/>
      <c r="AJ13" s="131"/>
      <c r="AK13" s="131"/>
    </row>
    <row r="14" spans="1:37" ht="15" customHeight="1" x14ac:dyDescent="0.2">
      <c r="A14" s="95" t="s">
        <v>56</v>
      </c>
      <c r="B14" s="92">
        <f>SUMIF(G4:G39,"Raumkosten (Nettomiete)",F4:F39)</f>
        <v>65</v>
      </c>
      <c r="C14" s="121"/>
      <c r="D14" s="134" t="s">
        <v>53</v>
      </c>
      <c r="E14" s="142">
        <v>9.5</v>
      </c>
      <c r="F14" s="142">
        <v>50</v>
      </c>
      <c r="G14" s="143" t="s">
        <v>53</v>
      </c>
      <c r="H14" s="121"/>
      <c r="I14" s="134"/>
      <c r="J14" s="141"/>
      <c r="K14" s="141"/>
      <c r="L14" s="140"/>
      <c r="M14" s="130"/>
      <c r="N14" s="130"/>
      <c r="O14" s="130"/>
      <c r="Z14" s="131"/>
      <c r="AA14" s="131"/>
      <c r="AB14" s="131"/>
      <c r="AC14" s="131"/>
      <c r="AD14" s="131"/>
      <c r="AE14" s="131"/>
      <c r="AF14" s="131"/>
      <c r="AG14" s="131"/>
      <c r="AH14" s="131"/>
      <c r="AI14" s="131"/>
      <c r="AJ14" s="131"/>
      <c r="AK14" s="131"/>
    </row>
    <row r="15" spans="1:37" ht="15" customHeight="1" x14ac:dyDescent="0.2">
      <c r="A15" s="95" t="s">
        <v>53</v>
      </c>
      <c r="B15" s="92">
        <f>SUMIF(G4:G39,"Nebenkosten Raum",F4:F39)</f>
        <v>50</v>
      </c>
      <c r="C15" s="121"/>
      <c r="D15" s="134" t="s">
        <v>52</v>
      </c>
      <c r="E15" s="142">
        <v>19</v>
      </c>
      <c r="F15" s="142">
        <v>119</v>
      </c>
      <c r="G15" s="143" t="s">
        <v>52</v>
      </c>
      <c r="H15" s="121"/>
      <c r="I15" s="134" t="s">
        <v>99</v>
      </c>
      <c r="J15" s="141"/>
      <c r="K15" s="128">
        <v>500</v>
      </c>
      <c r="L15" s="140"/>
      <c r="M15" s="130"/>
      <c r="N15" s="130"/>
      <c r="O15" s="130"/>
      <c r="Z15" s="131"/>
      <c r="AA15" s="131"/>
      <c r="AB15" s="131"/>
      <c r="AC15" s="131"/>
      <c r="AD15" s="131"/>
      <c r="AE15" s="131"/>
      <c r="AF15" s="131"/>
      <c r="AG15" s="131"/>
      <c r="AH15" s="131"/>
      <c r="AI15" s="131"/>
      <c r="AJ15" s="131"/>
      <c r="AK15" s="131"/>
    </row>
    <row r="16" spans="1:37" ht="15" customHeight="1" x14ac:dyDescent="0.2">
      <c r="A16" s="95" t="s">
        <v>52</v>
      </c>
      <c r="B16" s="92">
        <f>SUMIF(G4:G39,"Wareneinkauf",F4:F39)</f>
        <v>119</v>
      </c>
      <c r="C16" s="121"/>
      <c r="D16" s="134" t="s">
        <v>75</v>
      </c>
      <c r="E16" s="142">
        <v>19</v>
      </c>
      <c r="F16" s="142">
        <v>119</v>
      </c>
      <c r="G16" s="143" t="s">
        <v>75</v>
      </c>
      <c r="H16" s="121"/>
      <c r="I16" s="134"/>
      <c r="J16" s="145"/>
      <c r="K16" s="141"/>
      <c r="L16" s="140"/>
      <c r="M16" s="130"/>
      <c r="N16" s="130"/>
      <c r="O16" s="130"/>
      <c r="Z16" s="131"/>
      <c r="AA16" s="131"/>
      <c r="AB16" s="131"/>
      <c r="AC16" s="131"/>
      <c r="AD16" s="131"/>
      <c r="AE16" s="131"/>
      <c r="AF16" s="131"/>
      <c r="AG16" s="131"/>
      <c r="AH16" s="131"/>
      <c r="AI16" s="131"/>
      <c r="AJ16" s="131"/>
      <c r="AK16" s="131"/>
    </row>
    <row r="17" spans="1:37" ht="15" customHeight="1" x14ac:dyDescent="0.2">
      <c r="A17" s="95" t="s">
        <v>75</v>
      </c>
      <c r="B17" s="92">
        <f>SUMIF(G4:G39,"Weiterbildung",F4:F39)</f>
        <v>119</v>
      </c>
      <c r="C17" s="121"/>
      <c r="D17" s="134" t="s">
        <v>78</v>
      </c>
      <c r="E17" s="142">
        <v>19</v>
      </c>
      <c r="F17" s="142">
        <v>119</v>
      </c>
      <c r="G17" s="143" t="s">
        <v>57</v>
      </c>
      <c r="H17" s="121"/>
      <c r="I17" s="134"/>
      <c r="J17" s="145"/>
      <c r="K17" s="141"/>
      <c r="L17" s="140"/>
      <c r="M17" s="130"/>
      <c r="N17" s="130"/>
      <c r="O17" s="130"/>
      <c r="Z17" s="131"/>
      <c r="AA17" s="131"/>
      <c r="AB17" s="131"/>
      <c r="AC17" s="131"/>
      <c r="AD17" s="131"/>
      <c r="AE17" s="131"/>
      <c r="AF17" s="131"/>
      <c r="AG17" s="131"/>
      <c r="AH17" s="131"/>
      <c r="AI17" s="131"/>
      <c r="AJ17" s="131"/>
      <c r="AK17" s="131"/>
    </row>
    <row r="18" spans="1:37" ht="15" customHeight="1" x14ac:dyDescent="0.2">
      <c r="A18" s="95" t="s">
        <v>57</v>
      </c>
      <c r="B18" s="92">
        <f>SUMIF(G4:G39,"Versicherungen / Beiträge / Gebühren",F4:F39)</f>
        <v>119</v>
      </c>
      <c r="C18" s="121"/>
      <c r="D18" s="134" t="s">
        <v>58</v>
      </c>
      <c r="E18" s="142">
        <v>19</v>
      </c>
      <c r="F18" s="142">
        <v>119</v>
      </c>
      <c r="G18" s="143" t="s">
        <v>58</v>
      </c>
      <c r="H18" s="121"/>
      <c r="I18" s="134"/>
      <c r="J18" s="145"/>
      <c r="K18" s="141"/>
      <c r="L18" s="140"/>
      <c r="M18" s="130"/>
      <c r="N18" s="130"/>
      <c r="O18" s="130"/>
      <c r="Z18" s="131"/>
      <c r="AA18" s="131"/>
      <c r="AB18" s="131"/>
      <c r="AC18" s="131"/>
      <c r="AD18" s="131"/>
      <c r="AE18" s="131"/>
      <c r="AF18" s="131"/>
      <c r="AG18" s="131"/>
      <c r="AH18" s="131"/>
      <c r="AI18" s="131"/>
      <c r="AJ18" s="131"/>
      <c r="AK18" s="131"/>
    </row>
    <row r="19" spans="1:37" ht="15" customHeight="1" x14ac:dyDescent="0.2">
      <c r="A19" s="95" t="s">
        <v>58</v>
      </c>
      <c r="B19" s="92">
        <f>SUMIF(G4:G39,"Bürokosten",F4:F39)</f>
        <v>119</v>
      </c>
      <c r="C19" s="121"/>
      <c r="D19" s="134" t="s">
        <v>47</v>
      </c>
      <c r="E19" s="142">
        <v>38</v>
      </c>
      <c r="F19" s="142">
        <v>238</v>
      </c>
      <c r="G19" s="143" t="s">
        <v>47</v>
      </c>
      <c r="H19" s="121"/>
      <c r="I19" s="136"/>
      <c r="J19" s="137"/>
      <c r="K19" s="138"/>
      <c r="L19" s="140"/>
      <c r="M19" s="130"/>
      <c r="N19" s="130"/>
      <c r="O19" s="130"/>
      <c r="Z19" s="131"/>
      <c r="AA19" s="131"/>
      <c r="AB19" s="131"/>
      <c r="AC19" s="131"/>
      <c r="AD19" s="131"/>
      <c r="AE19" s="131"/>
      <c r="AF19" s="131"/>
      <c r="AG19" s="131"/>
      <c r="AH19" s="131"/>
      <c r="AI19" s="131"/>
      <c r="AJ19" s="131"/>
      <c r="AK19" s="131"/>
    </row>
    <row r="20" spans="1:37" ht="15" customHeight="1" x14ac:dyDescent="0.2">
      <c r="A20" s="95" t="s">
        <v>47</v>
      </c>
      <c r="B20" s="92">
        <f>SUMIF(G4:G39,"Software",F4:F39)</f>
        <v>238</v>
      </c>
      <c r="C20" s="121"/>
      <c r="D20" s="134" t="s">
        <v>48</v>
      </c>
      <c r="E20" s="142">
        <v>95</v>
      </c>
      <c r="F20" s="142">
        <v>500</v>
      </c>
      <c r="G20" s="143" t="s">
        <v>48</v>
      </c>
      <c r="H20" s="121"/>
      <c r="I20" s="136"/>
      <c r="J20" s="137"/>
      <c r="K20" s="138"/>
      <c r="L20" s="140"/>
      <c r="M20" s="130"/>
      <c r="N20" s="130"/>
      <c r="O20" s="130"/>
      <c r="Z20" s="131"/>
      <c r="AA20" s="131"/>
      <c r="AB20" s="131"/>
      <c r="AC20" s="131"/>
      <c r="AD20" s="131"/>
      <c r="AE20" s="131"/>
      <c r="AF20" s="131"/>
      <c r="AG20" s="131"/>
      <c r="AH20" s="131"/>
      <c r="AI20" s="131"/>
      <c r="AJ20" s="131"/>
      <c r="AK20" s="131"/>
    </row>
    <row r="21" spans="1:37" ht="15" customHeight="1" x14ac:dyDescent="0.2">
      <c r="A21" s="96" t="s">
        <v>48</v>
      </c>
      <c r="B21" s="97">
        <f>SUMIF(G4:G39,"Werbung/Vertrieb",F4:F39)</f>
        <v>500</v>
      </c>
      <c r="C21" s="121"/>
      <c r="D21" s="134" t="s">
        <v>79</v>
      </c>
      <c r="E21" s="142">
        <v>57</v>
      </c>
      <c r="F21" s="142">
        <v>300</v>
      </c>
      <c r="G21" s="143" t="s">
        <v>50</v>
      </c>
      <c r="H21" s="121"/>
      <c r="I21" s="136"/>
      <c r="J21" s="137"/>
      <c r="K21" s="138"/>
      <c r="L21" s="140"/>
      <c r="M21" s="130"/>
      <c r="N21" s="130"/>
      <c r="O21" s="130"/>
      <c r="Z21" s="131"/>
      <c r="AA21" s="131"/>
      <c r="AB21" s="131"/>
      <c r="AC21" s="131"/>
      <c r="AD21" s="131"/>
      <c r="AE21" s="131"/>
      <c r="AF21" s="131"/>
      <c r="AG21" s="131"/>
      <c r="AH21" s="131"/>
      <c r="AI21" s="131"/>
      <c r="AJ21" s="131"/>
      <c r="AK21" s="131"/>
    </row>
    <row r="22" spans="1:37" ht="15" customHeight="1" x14ac:dyDescent="0.2">
      <c r="A22" s="96" t="s">
        <v>49</v>
      </c>
      <c r="B22" s="97">
        <f>SUMIF(G4:G39,"Buchführung, Rechts- und Beratungskosten",F4:F39)</f>
        <v>0</v>
      </c>
      <c r="C22" s="121"/>
      <c r="D22" s="134" t="s">
        <v>80</v>
      </c>
      <c r="E22" s="142">
        <v>0</v>
      </c>
      <c r="F22" s="142">
        <v>200</v>
      </c>
      <c r="G22" s="143" t="s">
        <v>33</v>
      </c>
      <c r="H22" s="121"/>
      <c r="I22" s="136"/>
      <c r="J22" s="137"/>
      <c r="K22" s="138"/>
      <c r="L22" s="140"/>
      <c r="M22" s="130"/>
      <c r="N22" s="130"/>
      <c r="O22" s="130"/>
      <c r="Z22" s="131"/>
      <c r="AA22" s="131"/>
      <c r="AB22" s="131"/>
      <c r="AC22" s="131"/>
      <c r="AD22" s="131"/>
      <c r="AE22" s="131"/>
      <c r="AF22" s="131"/>
      <c r="AG22" s="131"/>
      <c r="AH22" s="131"/>
      <c r="AI22" s="131"/>
      <c r="AJ22" s="131"/>
      <c r="AK22" s="131"/>
    </row>
    <row r="23" spans="1:37" ht="15" customHeight="1" x14ac:dyDescent="0.2">
      <c r="A23" s="96" t="s">
        <v>50</v>
      </c>
      <c r="B23" s="97">
        <f>SUMIF(G4:G39,"Übernachtung  / Reisekosten",F4:F39)</f>
        <v>300</v>
      </c>
      <c r="C23" s="121"/>
      <c r="D23" s="147"/>
      <c r="E23" s="142"/>
      <c r="F23" s="142"/>
      <c r="G23" s="143"/>
      <c r="H23" s="121"/>
      <c r="I23" s="136"/>
      <c r="J23" s="137"/>
      <c r="K23" s="138"/>
      <c r="L23" s="140"/>
      <c r="M23" s="130"/>
      <c r="N23" s="130"/>
      <c r="O23" s="130"/>
      <c r="Z23" s="131"/>
      <c r="AA23" s="131"/>
      <c r="AB23" s="131"/>
      <c r="AC23" s="131"/>
      <c r="AD23" s="131"/>
      <c r="AE23" s="131"/>
      <c r="AF23" s="131"/>
      <c r="AG23" s="131"/>
      <c r="AH23" s="131"/>
      <c r="AI23" s="131"/>
      <c r="AJ23" s="131"/>
      <c r="AK23" s="131"/>
    </row>
    <row r="24" spans="1:37" ht="15" customHeight="1" x14ac:dyDescent="0.2">
      <c r="A24" s="96" t="s">
        <v>28</v>
      </c>
      <c r="B24" s="97">
        <f>SUMIF(G4:G39,"Kraftfahrzeugkosten",F4:F39)</f>
        <v>0</v>
      </c>
      <c r="C24" s="121"/>
      <c r="D24" s="147"/>
      <c r="E24" s="142"/>
      <c r="F24" s="142"/>
      <c r="G24" s="143"/>
      <c r="H24" s="121"/>
      <c r="I24" s="136"/>
      <c r="J24" s="148"/>
      <c r="K24" s="138"/>
      <c r="L24" s="140"/>
      <c r="M24" s="130"/>
      <c r="N24" s="130"/>
      <c r="O24" s="130"/>
      <c r="Z24" s="131"/>
      <c r="AA24" s="131"/>
      <c r="AB24" s="131"/>
      <c r="AC24" s="131"/>
      <c r="AD24" s="131"/>
      <c r="AE24" s="131"/>
      <c r="AF24" s="131"/>
      <c r="AG24" s="131"/>
      <c r="AH24" s="131"/>
      <c r="AI24" s="131"/>
      <c r="AJ24" s="131"/>
      <c r="AK24" s="131"/>
    </row>
    <row r="25" spans="1:37" ht="15" customHeight="1" x14ac:dyDescent="0.2">
      <c r="A25" s="96" t="s">
        <v>51</v>
      </c>
      <c r="B25" s="97">
        <f>SUMIF(G4:G39,"Sonstige Kosten",F4:F39)</f>
        <v>0</v>
      </c>
      <c r="C25" s="121"/>
      <c r="D25" s="134"/>
      <c r="E25" s="142"/>
      <c r="F25" s="142"/>
      <c r="G25" s="143"/>
      <c r="H25" s="121"/>
      <c r="I25" s="136"/>
      <c r="J25" s="148"/>
      <c r="K25" s="138"/>
      <c r="L25" s="140"/>
      <c r="M25" s="130"/>
      <c r="N25" s="130"/>
      <c r="O25" s="130"/>
      <c r="Z25" s="131"/>
      <c r="AA25" s="131"/>
      <c r="AB25" s="131"/>
      <c r="AC25" s="131"/>
      <c r="AD25" s="131"/>
      <c r="AE25" s="131"/>
      <c r="AF25" s="131"/>
      <c r="AG25" s="131"/>
      <c r="AH25" s="131"/>
      <c r="AI25" s="131"/>
      <c r="AJ25" s="131"/>
      <c r="AK25" s="131"/>
    </row>
    <row r="26" spans="1:37" ht="15" customHeight="1" x14ac:dyDescent="0.2">
      <c r="A26" s="96" t="s">
        <v>30</v>
      </c>
      <c r="B26" s="97">
        <f>SUMIF(G4:G39,"Zinsen für Kredite",F4:F39)</f>
        <v>0</v>
      </c>
      <c r="C26" s="121"/>
      <c r="D26" s="134"/>
      <c r="E26" s="142"/>
      <c r="F26" s="141"/>
      <c r="G26" s="143"/>
      <c r="H26" s="121"/>
      <c r="I26" s="136"/>
      <c r="J26" s="148"/>
      <c r="K26" s="138"/>
      <c r="L26" s="140"/>
      <c r="M26" s="130"/>
      <c r="N26" s="130"/>
      <c r="O26" s="130"/>
      <c r="Z26" s="131"/>
      <c r="AA26" s="131"/>
      <c r="AB26" s="131"/>
      <c r="AC26" s="131"/>
      <c r="AD26" s="131"/>
      <c r="AE26" s="131"/>
      <c r="AF26" s="131"/>
      <c r="AG26" s="131"/>
      <c r="AH26" s="131"/>
      <c r="AI26" s="131"/>
      <c r="AJ26" s="131"/>
      <c r="AK26" s="131"/>
    </row>
    <row r="27" spans="1:37" ht="15" customHeight="1" x14ac:dyDescent="0.2">
      <c r="A27" s="96" t="s">
        <v>31</v>
      </c>
      <c r="B27" s="97">
        <f>SUMIF(G4:G39,"Tilgung von Krediten ",F4:F39)</f>
        <v>0</v>
      </c>
      <c r="C27" s="121"/>
      <c r="D27" s="134"/>
      <c r="E27" s="142"/>
      <c r="F27" s="141"/>
      <c r="G27" s="143"/>
      <c r="H27" s="121"/>
      <c r="I27" s="136"/>
      <c r="J27" s="148"/>
      <c r="K27" s="138"/>
      <c r="L27" s="140"/>
      <c r="M27" s="130"/>
      <c r="N27" s="130"/>
      <c r="O27" s="130"/>
      <c r="Z27" s="131"/>
      <c r="AA27" s="131"/>
      <c r="AB27" s="131"/>
      <c r="AC27" s="131"/>
      <c r="AD27" s="131"/>
      <c r="AE27" s="131"/>
      <c r="AF27" s="131"/>
      <c r="AG27" s="131"/>
      <c r="AH27" s="131"/>
      <c r="AI27" s="131"/>
      <c r="AJ27" s="131"/>
      <c r="AK27" s="131"/>
    </row>
    <row r="28" spans="1:37" ht="15" customHeight="1" x14ac:dyDescent="0.2">
      <c r="A28" s="96" t="s">
        <v>32</v>
      </c>
      <c r="B28" s="97">
        <f>SUMIF(G4:G39,"Abschreibungen",F4:F39)</f>
        <v>0</v>
      </c>
      <c r="C28" s="121"/>
      <c r="D28" s="134"/>
      <c r="E28" s="142"/>
      <c r="F28" s="141"/>
      <c r="G28" s="143"/>
      <c r="H28" s="121"/>
      <c r="I28" s="136"/>
      <c r="J28" s="148"/>
      <c r="K28" s="138"/>
      <c r="L28" s="140"/>
      <c r="M28" s="130"/>
      <c r="N28" s="130"/>
      <c r="O28" s="130"/>
      <c r="Z28" s="131"/>
      <c r="AA28" s="131"/>
      <c r="AB28" s="131"/>
      <c r="AC28" s="131"/>
      <c r="AD28" s="131"/>
      <c r="AE28" s="131"/>
      <c r="AF28" s="131"/>
      <c r="AG28" s="131"/>
      <c r="AH28" s="131"/>
      <c r="AI28" s="131"/>
      <c r="AJ28" s="131"/>
      <c r="AK28" s="131"/>
    </row>
    <row r="29" spans="1:37" ht="15" customHeight="1" x14ac:dyDescent="0.2">
      <c r="A29" s="96" t="s">
        <v>33</v>
      </c>
      <c r="B29" s="97">
        <f>SUMIF(G4:G39,"Ertragssteuern (Gewerbesteuer)",F4:F39)</f>
        <v>200</v>
      </c>
      <c r="C29" s="121"/>
      <c r="D29" s="134"/>
      <c r="E29" s="142"/>
      <c r="F29" s="141"/>
      <c r="G29" s="143"/>
      <c r="H29" s="121"/>
      <c r="I29" s="136"/>
      <c r="J29" s="148"/>
      <c r="K29" s="138"/>
      <c r="L29" s="140"/>
      <c r="M29" s="130"/>
      <c r="N29" s="130"/>
      <c r="O29" s="130"/>
      <c r="Z29" s="131"/>
      <c r="AA29" s="131"/>
      <c r="AB29" s="131"/>
      <c r="AC29" s="131"/>
      <c r="AD29" s="131"/>
      <c r="AE29" s="131"/>
      <c r="AF29" s="131"/>
      <c r="AG29" s="131"/>
      <c r="AH29" s="131"/>
      <c r="AI29" s="131"/>
      <c r="AJ29" s="131"/>
      <c r="AK29" s="131"/>
    </row>
    <row r="30" spans="1:37" ht="15" customHeight="1" thickBot="1" x14ac:dyDescent="0.25">
      <c r="A30" s="98" t="s">
        <v>85</v>
      </c>
      <c r="B30" s="99">
        <f>(ROUNDDOWN(Feb!B7/1.19,0))*0.19</f>
        <v>1218.6600000000001</v>
      </c>
      <c r="C30" s="121"/>
      <c r="D30" s="134"/>
      <c r="E30" s="142"/>
      <c r="F30" s="141"/>
      <c r="G30" s="143"/>
      <c r="H30" s="121"/>
      <c r="I30" s="136"/>
      <c r="J30" s="148"/>
      <c r="K30" s="124"/>
      <c r="L30" s="136"/>
      <c r="M30" s="130"/>
      <c r="N30" s="130"/>
      <c r="O30" s="130"/>
      <c r="Z30" s="131"/>
      <c r="AA30" s="131"/>
      <c r="AB30" s="131"/>
      <c r="AC30" s="131"/>
      <c r="AD30" s="131"/>
      <c r="AE30" s="131"/>
      <c r="AF30" s="131"/>
      <c r="AG30" s="131"/>
      <c r="AH30" s="131"/>
      <c r="AI30" s="131"/>
      <c r="AJ30" s="131"/>
      <c r="AK30" s="131"/>
    </row>
    <row r="31" spans="1:37" ht="15" customHeight="1" x14ac:dyDescent="0.2">
      <c r="A31" s="87"/>
      <c r="B31" s="88"/>
      <c r="C31" s="121"/>
      <c r="D31" s="134"/>
      <c r="E31" s="142"/>
      <c r="F31" s="141"/>
      <c r="G31" s="143"/>
      <c r="H31" s="121"/>
      <c r="I31" s="136"/>
      <c r="J31" s="148"/>
      <c r="K31" s="124"/>
      <c r="L31" s="136"/>
      <c r="M31" s="130"/>
      <c r="Z31" s="131"/>
      <c r="AA31" s="131"/>
      <c r="AB31" s="131"/>
      <c r="AC31" s="131"/>
      <c r="AD31" s="131"/>
      <c r="AE31" s="131"/>
      <c r="AF31" s="131"/>
      <c r="AG31" s="131"/>
      <c r="AH31" s="131"/>
      <c r="AI31" s="131"/>
      <c r="AJ31" s="131"/>
      <c r="AK31" s="131"/>
    </row>
    <row r="32" spans="1:37" ht="15" customHeight="1" x14ac:dyDescent="0.2">
      <c r="A32" s="100" t="s">
        <v>35</v>
      </c>
      <c r="B32" s="101">
        <f>B6-B11</f>
        <v>730.84000000000015</v>
      </c>
      <c r="C32" s="109"/>
      <c r="D32" s="134"/>
      <c r="E32" s="142"/>
      <c r="F32" s="141"/>
      <c r="G32" s="143"/>
      <c r="H32" s="121"/>
      <c r="I32" s="136"/>
      <c r="J32" s="148"/>
      <c r="K32" s="124"/>
      <c r="L32" s="136"/>
      <c r="M32" s="115"/>
      <c r="Z32" s="118"/>
      <c r="AA32" s="118"/>
      <c r="AB32" s="118"/>
      <c r="AC32" s="118"/>
      <c r="AD32" s="118"/>
      <c r="AE32" s="118"/>
      <c r="AF32" s="118"/>
      <c r="AG32" s="118"/>
      <c r="AH32" s="118"/>
      <c r="AI32" s="118"/>
      <c r="AJ32" s="118"/>
      <c r="AK32" s="118"/>
    </row>
    <row r="33" spans="1:37" ht="15" customHeight="1" x14ac:dyDescent="0.2">
      <c r="A33" s="87"/>
      <c r="B33" s="88"/>
      <c r="C33" s="121"/>
      <c r="D33" s="134"/>
      <c r="E33" s="142"/>
      <c r="F33" s="141"/>
      <c r="G33" s="143"/>
      <c r="H33" s="121"/>
      <c r="I33" s="136"/>
      <c r="J33" s="148"/>
      <c r="K33" s="124"/>
      <c r="L33" s="136"/>
      <c r="M33" s="130"/>
      <c r="Z33" s="131"/>
      <c r="AA33" s="131"/>
      <c r="AB33" s="131"/>
      <c r="AC33" s="131"/>
      <c r="AD33" s="131"/>
      <c r="AE33" s="131"/>
      <c r="AF33" s="131"/>
      <c r="AG33" s="131"/>
      <c r="AH33" s="131"/>
      <c r="AI33" s="131"/>
      <c r="AJ33" s="131"/>
      <c r="AK33" s="131"/>
    </row>
    <row r="34" spans="1:37" s="139" customFormat="1" ht="15" customHeight="1" x14ac:dyDescent="0.2">
      <c r="A34" s="89" t="s">
        <v>36</v>
      </c>
      <c r="B34" s="90">
        <f>B4+B32+B37+B38+B39</f>
        <v>12192.52</v>
      </c>
      <c r="C34" s="109"/>
      <c r="D34" s="136"/>
      <c r="E34" s="124"/>
      <c r="F34" s="138"/>
      <c r="G34" s="125"/>
      <c r="H34" s="121"/>
      <c r="I34" s="136"/>
      <c r="J34" s="148"/>
      <c r="K34" s="124"/>
      <c r="L34" s="136"/>
      <c r="M34" s="115"/>
      <c r="Z34" s="118"/>
      <c r="AA34" s="118"/>
      <c r="AB34" s="118"/>
      <c r="AC34" s="118"/>
      <c r="AD34" s="118"/>
      <c r="AE34" s="118"/>
      <c r="AF34" s="118"/>
      <c r="AG34" s="118"/>
      <c r="AH34" s="118"/>
      <c r="AI34" s="118"/>
      <c r="AJ34" s="118"/>
      <c r="AK34" s="118"/>
    </row>
    <row r="35" spans="1:37" ht="15" customHeight="1" x14ac:dyDescent="0.2">
      <c r="B35" s="120"/>
      <c r="C35" s="121"/>
      <c r="D35" s="136"/>
      <c r="E35" s="124"/>
      <c r="F35" s="138"/>
      <c r="G35" s="125"/>
      <c r="H35" s="121"/>
      <c r="I35" s="136"/>
      <c r="J35" s="148"/>
      <c r="K35" s="124"/>
      <c r="L35" s="136"/>
      <c r="M35" s="130"/>
      <c r="Z35" s="131"/>
      <c r="AA35" s="131"/>
      <c r="AB35" s="131"/>
      <c r="AC35" s="131"/>
      <c r="AD35" s="131"/>
      <c r="AE35" s="131"/>
      <c r="AF35" s="131"/>
      <c r="AG35" s="131"/>
      <c r="AH35" s="131"/>
      <c r="AI35" s="131"/>
      <c r="AJ35" s="131"/>
      <c r="AK35" s="131"/>
    </row>
    <row r="36" spans="1:37" s="139" customFormat="1" ht="15" customHeight="1" x14ac:dyDescent="0.2">
      <c r="A36" s="132" t="s">
        <v>37</v>
      </c>
      <c r="B36" s="133"/>
      <c r="C36" s="109"/>
      <c r="D36" s="136"/>
      <c r="E36" s="124"/>
      <c r="F36" s="138"/>
      <c r="G36" s="125"/>
      <c r="H36" s="121"/>
      <c r="I36" s="136"/>
      <c r="J36" s="148"/>
      <c r="K36" s="124"/>
      <c r="L36" s="136"/>
      <c r="M36" s="115"/>
      <c r="Z36" s="118"/>
      <c r="AA36" s="118"/>
      <c r="AB36" s="118"/>
      <c r="AC36" s="118"/>
      <c r="AD36" s="118"/>
      <c r="AE36" s="118"/>
      <c r="AF36" s="118"/>
      <c r="AG36" s="118"/>
      <c r="AH36" s="118"/>
      <c r="AI36" s="118"/>
      <c r="AJ36" s="118"/>
      <c r="AK36" s="118"/>
    </row>
    <row r="37" spans="1:37" ht="15" customHeight="1" x14ac:dyDescent="0.2">
      <c r="A37" s="151" t="s">
        <v>38</v>
      </c>
      <c r="B37" s="152"/>
      <c r="C37" s="121"/>
      <c r="D37" s="136"/>
      <c r="E37" s="124"/>
      <c r="F37" s="138"/>
      <c r="G37" s="125"/>
      <c r="H37" s="121"/>
      <c r="I37" s="136"/>
      <c r="J37" s="148"/>
      <c r="K37" s="124"/>
      <c r="L37" s="136"/>
      <c r="M37" s="130"/>
      <c r="Z37" s="131"/>
      <c r="AA37" s="131"/>
      <c r="AB37" s="131"/>
      <c r="AC37" s="131"/>
      <c r="AD37" s="131"/>
      <c r="AE37" s="131"/>
      <c r="AF37" s="131"/>
      <c r="AG37" s="131"/>
      <c r="AH37" s="131"/>
      <c r="AI37" s="131"/>
      <c r="AJ37" s="131"/>
      <c r="AK37" s="131"/>
    </row>
    <row r="38" spans="1:37" ht="15" customHeight="1" x14ac:dyDescent="0.2">
      <c r="A38" s="146" t="s">
        <v>39</v>
      </c>
      <c r="B38" s="124"/>
      <c r="C38" s="121"/>
      <c r="D38" s="136"/>
      <c r="E38" s="124"/>
      <c r="F38" s="138"/>
      <c r="G38" s="125"/>
      <c r="H38" s="121"/>
      <c r="I38" s="136"/>
      <c r="J38" s="148"/>
      <c r="K38" s="124"/>
      <c r="L38" s="136"/>
      <c r="M38" s="130"/>
      <c r="Z38" s="131"/>
      <c r="AA38" s="131"/>
      <c r="AB38" s="131"/>
      <c r="AC38" s="131"/>
      <c r="AD38" s="131"/>
      <c r="AE38" s="131"/>
      <c r="AF38" s="131"/>
      <c r="AG38" s="131"/>
      <c r="AH38" s="131"/>
      <c r="AI38" s="131"/>
      <c r="AJ38" s="131"/>
      <c r="AK38" s="131"/>
    </row>
    <row r="39" spans="1:37" ht="15" customHeight="1" thickBot="1" x14ac:dyDescent="0.25">
      <c r="A39" s="149" t="s">
        <v>100</v>
      </c>
      <c r="B39" s="150"/>
      <c r="C39" s="121"/>
      <c r="D39" s="153"/>
      <c r="E39" s="154"/>
      <c r="F39" s="150"/>
      <c r="G39" s="155"/>
      <c r="H39" s="130"/>
      <c r="I39" s="153"/>
      <c r="J39" s="156"/>
      <c r="K39" s="150"/>
      <c r="L39" s="153"/>
      <c r="M39" s="130"/>
      <c r="Z39" s="131"/>
      <c r="AA39" s="131"/>
      <c r="AB39" s="131"/>
      <c r="AC39" s="131"/>
      <c r="AD39" s="131"/>
      <c r="AE39" s="131"/>
      <c r="AF39" s="131"/>
      <c r="AG39" s="131"/>
      <c r="AH39" s="131"/>
      <c r="AI39" s="131"/>
      <c r="AJ39" s="131"/>
      <c r="AK39" s="131"/>
    </row>
    <row r="40" spans="1:37" x14ac:dyDescent="0.2">
      <c r="D40" s="133" t="s">
        <v>74</v>
      </c>
      <c r="E40" s="133">
        <f>SUM(E4:E39)</f>
        <v>275.5</v>
      </c>
      <c r="F40" s="133">
        <f>SUM(F4:F39)</f>
        <v>5959</v>
      </c>
    </row>
  </sheetData>
  <sheetProtection sheet="1" objects="1" scenarios="1" selectLockedCells="1"/>
  <protectedRanges>
    <protectedRange algorithmName="SHA-512" hashValue="i/+B6Cqh5AyDEqjPK02kY6qu0mSjzw30gqoO6L96t2UFwIyn+ceMwovQn/wzaWjrkv00wablSTAk5l/Zp3NZ4Q==" saltValue="M2qQ7CghH4uhBg4ebwfGvQ==" spinCount="100000" sqref="C12:C17 M12:O17" name="Bereich1"/>
    <protectedRange algorithmName="SHA-512" hashValue="i/+B6Cqh5AyDEqjPK02kY6qu0mSjzw30gqoO6L96t2UFwIyn+ceMwovQn/wzaWjrkv00wablSTAk5l/Zp3NZ4Q==" saltValue="M2qQ7CghH4uhBg4ebwfGvQ==" spinCount="100000" sqref="L12:L17" name="Bereich1_2"/>
    <protectedRange algorithmName="SHA-512" hashValue="i/+B6Cqh5AyDEqjPK02kY6qu0mSjzw30gqoO6L96t2UFwIyn+ceMwovQn/wzaWjrkv00wablSTAk5l/Zp3NZ4Q==" saltValue="M2qQ7CghH4uhBg4ebwfGvQ==" spinCount="100000" sqref="E24" name="Bereich1_1_2_2_1_1"/>
    <protectedRange algorithmName="SHA-512" hashValue="i/+B6Cqh5AyDEqjPK02kY6qu0mSjzw30gqoO6L96t2UFwIyn+ceMwovQn/wzaWjrkv00wablSTAk5l/Zp3NZ4Q==" saltValue="M2qQ7CghH4uhBg4ebwfGvQ==" spinCount="100000" sqref="H12:H17" name="Bereich1_1_2_1"/>
    <protectedRange algorithmName="SHA-512" hashValue="i/+B6Cqh5AyDEqjPK02kY6qu0mSjzw30gqoO6L96t2UFwIyn+ceMwovQn/wzaWjrkv00wablSTAk5l/Zp3NZ4Q==" saltValue="M2qQ7CghH4uhBg4ebwfGvQ==" spinCount="100000" sqref="D9:F9" name="Bereich1_1_2_3_2"/>
    <protectedRange algorithmName="SHA-512" hashValue="i/+B6Cqh5AyDEqjPK02kY6qu0mSjzw30gqoO6L96t2UFwIyn+ceMwovQn/wzaWjrkv00wablSTAk5l/Zp3NZ4Q==" saltValue="M2qQ7CghH4uhBg4ebwfGvQ==" spinCount="100000" sqref="D11:F11 D6:F6" name="Bereich1_1_2_3_1_1"/>
    <protectedRange algorithmName="SHA-512" hashValue="i/+B6Cqh5AyDEqjPK02kY6qu0mSjzw30gqoO6L96t2UFwIyn+ceMwovQn/wzaWjrkv00wablSTAk5l/Zp3NZ4Q==" saltValue="M2qQ7CghH4uhBg4ebwfGvQ==" spinCount="100000" sqref="E12:F12" name="Bereich1_3_2_1"/>
    <protectedRange algorithmName="SHA-512" hashValue="i/+B6Cqh5AyDEqjPK02kY6qu0mSjzw30gqoO6L96t2UFwIyn+ceMwovQn/wzaWjrkv00wablSTAk5l/Zp3NZ4Q==" saltValue="M2qQ7CghH4uhBg4ebwfGvQ==" spinCount="100000" sqref="D8" name="Bereich1_3_1_1_1_1_1"/>
    <protectedRange algorithmName="SHA-512" hashValue="i/+B6Cqh5AyDEqjPK02kY6qu0mSjzw30gqoO6L96t2UFwIyn+ceMwovQn/wzaWjrkv00wablSTAk5l/Zp3NZ4Q==" saltValue="M2qQ7CghH4uhBg4ebwfGvQ==" spinCount="100000" sqref="D7" name="Bereich1_2_1_1_1_1_1"/>
    <protectedRange algorithmName="SHA-512" hashValue="i/+B6Cqh5AyDEqjPK02kY6qu0mSjzw30gqoO6L96t2UFwIyn+ceMwovQn/wzaWjrkv00wablSTAk5l/Zp3NZ4Q==" saltValue="M2qQ7CghH4uhBg4ebwfGvQ==" spinCount="100000" sqref="I16:K18" name="Bereich1_1_1_1"/>
    <protectedRange algorithmName="SHA-512" hashValue="i/+B6Cqh5AyDEqjPK02kY6qu0mSjzw30gqoO6L96t2UFwIyn+ceMwovQn/wzaWjrkv00wablSTAk5l/Zp3NZ4Q==" saltValue="M2qQ7CghH4uhBg4ebwfGvQ==" spinCount="100000" sqref="I12:K12 I14:K14 I13:J13 I15:J15" name="Bereich1_1_1_1_1_1"/>
  </protectedRanges>
  <dataValidations count="1">
    <dataValidation type="list" allowBlank="1" showInputMessage="1" showErrorMessage="1" errorTitle="Falsche Daten" sqref="G5:G39" xr:uid="{533B84B3-38F8-442B-9B06-C544CB325A86}">
      <formula1>Ausgaben</formula1>
    </dataValidation>
  </dataValidations>
  <pageMargins left="0.7" right="0.7" top="0.78740157499999996" bottom="0.78740157499999996" header="0.3" footer="0.3"/>
  <pageSetup paperSize="9"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K40"/>
  <sheetViews>
    <sheetView workbookViewId="0">
      <selection activeCell="D5" sqref="D5"/>
    </sheetView>
  </sheetViews>
  <sheetFormatPr baseColWidth="10" defaultRowHeight="12" x14ac:dyDescent="0.2"/>
  <cols>
    <col min="1" max="1" width="55.140625" style="119" customWidth="1"/>
    <col min="2" max="2" width="11.42578125" style="104"/>
    <col min="3" max="3" width="2.140625" style="104" customWidth="1"/>
    <col min="4" max="4" width="27" style="104" customWidth="1"/>
    <col min="5" max="6" width="11.42578125" style="104"/>
    <col min="7" max="7" width="39" style="104" customWidth="1"/>
    <col min="8" max="8" width="5.28515625" style="104" customWidth="1"/>
    <col min="9" max="9" width="27" style="104" customWidth="1"/>
    <col min="10" max="16384" width="11.42578125" style="104"/>
  </cols>
  <sheetData>
    <row r="1" spans="1:37" s="102" customFormat="1" ht="20.100000000000001" customHeight="1" x14ac:dyDescent="0.3">
      <c r="A1" s="82" t="s">
        <v>64</v>
      </c>
      <c r="B1" s="82"/>
    </row>
    <row r="2" spans="1:37" s="102" customFormat="1" ht="15" customHeight="1" x14ac:dyDescent="0.3">
      <c r="A2" s="82"/>
      <c r="B2" s="82"/>
    </row>
    <row r="3" spans="1:37" ht="15" customHeight="1" thickBot="1" x14ac:dyDescent="0.25">
      <c r="A3" s="83" t="s">
        <v>6</v>
      </c>
      <c r="B3" s="84" t="s">
        <v>9</v>
      </c>
      <c r="C3" s="103"/>
      <c r="E3" s="105"/>
      <c r="F3" s="105"/>
      <c r="G3" s="105"/>
      <c r="I3" s="105"/>
      <c r="J3" s="105"/>
      <c r="K3" s="105"/>
      <c r="L3" s="105"/>
      <c r="M3" s="106"/>
      <c r="N3" s="106"/>
      <c r="O3" s="106"/>
      <c r="Z3" s="107"/>
      <c r="AA3" s="107"/>
      <c r="AB3" s="107"/>
      <c r="AC3" s="107"/>
      <c r="AD3" s="107"/>
      <c r="AE3" s="107"/>
      <c r="AF3" s="108"/>
      <c r="AG3" s="108"/>
      <c r="AH3" s="108"/>
      <c r="AI3" s="108"/>
      <c r="AJ3" s="108"/>
      <c r="AK3" s="108"/>
    </row>
    <row r="4" spans="1:37" ht="15" customHeight="1" thickBot="1" x14ac:dyDescent="0.25">
      <c r="A4" s="85" t="s">
        <v>13</v>
      </c>
      <c r="B4" s="86">
        <f>Gesamt!E4</f>
        <v>12192.52</v>
      </c>
      <c r="C4" s="109"/>
      <c r="D4" s="110" t="s">
        <v>42</v>
      </c>
      <c r="E4" s="111" t="s">
        <v>61</v>
      </c>
      <c r="F4" s="112" t="s">
        <v>44</v>
      </c>
      <c r="G4" s="112" t="s">
        <v>45</v>
      </c>
      <c r="H4" s="106"/>
      <c r="I4" s="113" t="s">
        <v>46</v>
      </c>
      <c r="J4" s="114" t="s">
        <v>86</v>
      </c>
      <c r="K4" s="112" t="s">
        <v>44</v>
      </c>
      <c r="L4" s="112" t="s">
        <v>45</v>
      </c>
      <c r="M4" s="115"/>
      <c r="N4" s="115"/>
      <c r="O4" s="115"/>
      <c r="Z4" s="118"/>
      <c r="AA4" s="118"/>
      <c r="AB4" s="118"/>
      <c r="AC4" s="118"/>
      <c r="AD4" s="118"/>
      <c r="AE4" s="118"/>
      <c r="AF4" s="118"/>
      <c r="AG4" s="118"/>
      <c r="AH4" s="118"/>
      <c r="AI4" s="118"/>
      <c r="AJ4" s="118"/>
      <c r="AK4" s="118"/>
    </row>
    <row r="5" spans="1:37" ht="15" customHeight="1" x14ac:dyDescent="0.2">
      <c r="A5" s="87"/>
      <c r="B5" s="88"/>
      <c r="C5" s="121"/>
      <c r="D5" s="122" t="s">
        <v>89</v>
      </c>
      <c r="E5" s="123"/>
      <c r="F5" s="124">
        <v>3097.37</v>
      </c>
      <c r="G5" s="125" t="s">
        <v>55</v>
      </c>
      <c r="H5" s="121"/>
      <c r="I5" s="126" t="s">
        <v>92</v>
      </c>
      <c r="J5" s="127"/>
      <c r="K5" s="128">
        <v>1019</v>
      </c>
      <c r="L5" s="129"/>
      <c r="M5" s="130"/>
      <c r="N5" s="130"/>
      <c r="O5" s="130"/>
      <c r="Z5" s="131"/>
      <c r="AA5" s="131"/>
      <c r="AB5" s="131"/>
      <c r="AC5" s="131"/>
      <c r="AD5" s="131"/>
      <c r="AE5" s="131"/>
      <c r="AF5" s="131"/>
      <c r="AG5" s="131"/>
      <c r="AH5" s="131"/>
      <c r="AI5" s="131"/>
      <c r="AJ5" s="131"/>
      <c r="AK5" s="131"/>
    </row>
    <row r="6" spans="1:37" s="139" customFormat="1" ht="15" customHeight="1" x14ac:dyDescent="0.2">
      <c r="A6" s="89" t="s">
        <v>14</v>
      </c>
      <c r="B6" s="90">
        <f>SUM(B7:B9)</f>
        <v>7908.5</v>
      </c>
      <c r="C6" s="109"/>
      <c r="D6" s="134" t="s">
        <v>81</v>
      </c>
      <c r="E6" s="135"/>
      <c r="F6" s="135">
        <v>130</v>
      </c>
      <c r="G6" s="125" t="s">
        <v>55</v>
      </c>
      <c r="H6" s="121"/>
      <c r="I6" s="136"/>
      <c r="J6" s="137"/>
      <c r="K6" s="138"/>
      <c r="L6" s="129"/>
      <c r="M6" s="115"/>
      <c r="N6" s="115"/>
      <c r="O6" s="115"/>
      <c r="Z6" s="118"/>
      <c r="AA6" s="118"/>
      <c r="AB6" s="118"/>
      <c r="AC6" s="118"/>
      <c r="AD6" s="118"/>
      <c r="AE6" s="118"/>
      <c r="AF6" s="118"/>
      <c r="AG6" s="118"/>
      <c r="AH6" s="118"/>
      <c r="AI6" s="118"/>
      <c r="AJ6" s="118"/>
      <c r="AK6" s="118"/>
    </row>
    <row r="7" spans="1:37" ht="15" customHeight="1" x14ac:dyDescent="0.2">
      <c r="A7" s="91" t="s">
        <v>15</v>
      </c>
      <c r="B7" s="92">
        <f>SUM(K4:K39)</f>
        <v>7633</v>
      </c>
      <c r="C7" s="121"/>
      <c r="D7" s="134" t="s">
        <v>90</v>
      </c>
      <c r="E7" s="123"/>
      <c r="F7" s="123">
        <v>855.58</v>
      </c>
      <c r="G7" s="125" t="s">
        <v>55</v>
      </c>
      <c r="H7" s="121"/>
      <c r="I7" s="136" t="s">
        <v>93</v>
      </c>
      <c r="J7" s="137"/>
      <c r="K7" s="128">
        <v>1019</v>
      </c>
      <c r="L7" s="140"/>
      <c r="M7" s="130"/>
      <c r="N7" s="130"/>
      <c r="O7" s="130"/>
      <c r="Z7" s="131"/>
      <c r="AA7" s="131"/>
      <c r="AB7" s="131"/>
      <c r="AC7" s="131"/>
      <c r="AD7" s="131"/>
      <c r="AE7" s="131"/>
      <c r="AF7" s="131"/>
      <c r="AG7" s="131"/>
      <c r="AH7" s="131"/>
      <c r="AI7" s="131"/>
      <c r="AJ7" s="131"/>
      <c r="AK7" s="131"/>
    </row>
    <row r="8" spans="1:37" ht="15" customHeight="1" x14ac:dyDescent="0.2">
      <c r="A8" s="93" t="s">
        <v>82</v>
      </c>
      <c r="B8" s="94">
        <v>0</v>
      </c>
      <c r="C8" s="121"/>
      <c r="D8" s="134" t="s">
        <v>91</v>
      </c>
      <c r="E8" s="124"/>
      <c r="F8" s="124">
        <v>47.05</v>
      </c>
      <c r="G8" s="125" t="s">
        <v>55</v>
      </c>
      <c r="H8" s="121"/>
      <c r="I8" s="136"/>
      <c r="J8" s="138"/>
      <c r="K8" s="141"/>
      <c r="L8" s="140"/>
      <c r="M8" s="130"/>
      <c r="N8" s="130"/>
      <c r="O8" s="130"/>
      <c r="Z8" s="131"/>
      <c r="AA8" s="131"/>
      <c r="AB8" s="131"/>
      <c r="AC8" s="131"/>
      <c r="AD8" s="131"/>
      <c r="AE8" s="131"/>
      <c r="AF8" s="131"/>
      <c r="AG8" s="131"/>
      <c r="AH8" s="131"/>
      <c r="AI8" s="131"/>
      <c r="AJ8" s="131"/>
      <c r="AK8" s="131"/>
    </row>
    <row r="9" spans="1:37" ht="15" customHeight="1" x14ac:dyDescent="0.2">
      <c r="A9" s="95" t="s">
        <v>84</v>
      </c>
      <c r="B9" s="94">
        <f>Mrz!E40</f>
        <v>275.5</v>
      </c>
      <c r="C9" s="121"/>
      <c r="D9" s="134"/>
      <c r="E9" s="142"/>
      <c r="F9" s="142"/>
      <c r="G9" s="143"/>
      <c r="H9" s="121"/>
      <c r="I9" s="134" t="s">
        <v>94</v>
      </c>
      <c r="J9" s="141"/>
      <c r="K9" s="128">
        <v>1019</v>
      </c>
      <c r="L9" s="144"/>
      <c r="M9" s="130"/>
      <c r="N9" s="130"/>
      <c r="O9" s="130"/>
      <c r="Z9" s="131"/>
      <c r="AA9" s="131"/>
      <c r="AB9" s="131"/>
      <c r="AC9" s="131"/>
      <c r="AD9" s="131"/>
      <c r="AE9" s="131"/>
      <c r="AF9" s="131"/>
      <c r="AG9" s="131"/>
      <c r="AH9" s="131"/>
      <c r="AI9" s="131"/>
      <c r="AJ9" s="131"/>
      <c r="AK9" s="131"/>
    </row>
    <row r="10" spans="1:37" ht="15" customHeight="1" x14ac:dyDescent="0.2">
      <c r="A10" s="87"/>
      <c r="B10" s="88"/>
      <c r="C10" s="121"/>
      <c r="D10" s="122"/>
      <c r="E10" s="123"/>
      <c r="F10" s="124"/>
      <c r="G10" s="125"/>
      <c r="H10" s="121"/>
      <c r="I10" s="134"/>
      <c r="J10" s="141"/>
      <c r="K10" s="141"/>
      <c r="L10" s="144"/>
      <c r="M10" s="130"/>
      <c r="N10" s="130"/>
      <c r="O10" s="130"/>
      <c r="Z10" s="131"/>
      <c r="AA10" s="131"/>
      <c r="AB10" s="131"/>
      <c r="AC10" s="131"/>
      <c r="AD10" s="131"/>
      <c r="AE10" s="131"/>
      <c r="AF10" s="131"/>
      <c r="AG10" s="131"/>
      <c r="AH10" s="131"/>
      <c r="AI10" s="131"/>
      <c r="AJ10" s="131"/>
      <c r="AK10" s="131"/>
    </row>
    <row r="11" spans="1:37" s="139" customFormat="1" ht="15" customHeight="1" x14ac:dyDescent="0.2">
      <c r="A11" s="89" t="s">
        <v>17</v>
      </c>
      <c r="B11" s="90">
        <f>SUM(B12:B30)</f>
        <v>7177.66</v>
      </c>
      <c r="C11" s="109"/>
      <c r="D11" s="134"/>
      <c r="E11" s="135"/>
      <c r="F11" s="135"/>
      <c r="G11" s="125"/>
      <c r="H11" s="121"/>
      <c r="I11" s="136" t="s">
        <v>95</v>
      </c>
      <c r="J11" s="138"/>
      <c r="K11" s="128">
        <v>2038</v>
      </c>
      <c r="L11" s="140"/>
      <c r="M11" s="115"/>
      <c r="N11" s="115"/>
      <c r="O11" s="115"/>
      <c r="Z11" s="118"/>
      <c r="AA11" s="118"/>
      <c r="AB11" s="118"/>
      <c r="AC11" s="118"/>
      <c r="AD11" s="118"/>
      <c r="AE11" s="118"/>
      <c r="AF11" s="118"/>
      <c r="AG11" s="118"/>
      <c r="AH11" s="118"/>
      <c r="AI11" s="118"/>
      <c r="AJ11" s="118"/>
      <c r="AK11" s="118"/>
    </row>
    <row r="12" spans="1:37" ht="15" customHeight="1" x14ac:dyDescent="0.2">
      <c r="A12" s="95" t="s">
        <v>55</v>
      </c>
      <c r="B12" s="92">
        <f>SUMIF(G4:G39,"Personal",F4:F39)</f>
        <v>4130</v>
      </c>
      <c r="C12" s="121"/>
      <c r="D12" s="134"/>
      <c r="E12" s="142"/>
      <c r="F12" s="142"/>
      <c r="G12" s="143"/>
      <c r="H12" s="121"/>
      <c r="I12" s="134"/>
      <c r="J12" s="141"/>
      <c r="K12" s="141"/>
      <c r="L12" s="140"/>
      <c r="M12" s="130"/>
      <c r="N12" s="115"/>
      <c r="O12" s="130"/>
      <c r="Z12" s="131"/>
      <c r="AA12" s="131"/>
      <c r="AB12" s="131"/>
      <c r="AC12" s="131"/>
      <c r="AD12" s="131"/>
      <c r="AE12" s="131"/>
      <c r="AF12" s="131"/>
      <c r="AG12" s="131"/>
      <c r="AH12" s="131"/>
      <c r="AI12" s="131"/>
      <c r="AJ12" s="131"/>
      <c r="AK12" s="131"/>
    </row>
    <row r="13" spans="1:37" ht="15" customHeight="1" x14ac:dyDescent="0.2">
      <c r="A13" s="95" t="s">
        <v>54</v>
      </c>
      <c r="B13" s="92">
        <f>SUMIF(G4:G39,"Freelancer",F4:F39)</f>
        <v>0</v>
      </c>
      <c r="C13" s="121"/>
      <c r="D13" s="134" t="s">
        <v>77</v>
      </c>
      <c r="E13" s="142"/>
      <c r="F13" s="142">
        <v>65</v>
      </c>
      <c r="G13" s="143" t="s">
        <v>56</v>
      </c>
      <c r="H13" s="121"/>
      <c r="I13" s="134" t="s">
        <v>96</v>
      </c>
      <c r="J13" s="141"/>
      <c r="K13" s="128">
        <v>2038</v>
      </c>
      <c r="L13" s="140"/>
      <c r="M13" s="130"/>
      <c r="N13" s="130"/>
      <c r="O13" s="130"/>
      <c r="Z13" s="131"/>
      <c r="AA13" s="131"/>
      <c r="AB13" s="131"/>
      <c r="AC13" s="131"/>
      <c r="AD13" s="131"/>
      <c r="AE13" s="131"/>
      <c r="AF13" s="131"/>
      <c r="AG13" s="131"/>
      <c r="AH13" s="131"/>
      <c r="AI13" s="131"/>
      <c r="AJ13" s="131"/>
      <c r="AK13" s="131"/>
    </row>
    <row r="14" spans="1:37" ht="15" customHeight="1" x14ac:dyDescent="0.2">
      <c r="A14" s="95" t="s">
        <v>56</v>
      </c>
      <c r="B14" s="92">
        <f>SUMIF(G4:G39,"Raumkosten (Nettomiete)",F4:F39)</f>
        <v>65</v>
      </c>
      <c r="C14" s="121"/>
      <c r="D14" s="134" t="s">
        <v>53</v>
      </c>
      <c r="E14" s="142">
        <v>9.5</v>
      </c>
      <c r="F14" s="142">
        <v>50</v>
      </c>
      <c r="G14" s="143" t="s">
        <v>53</v>
      </c>
      <c r="H14" s="121"/>
      <c r="I14" s="134"/>
      <c r="J14" s="141"/>
      <c r="K14" s="141"/>
      <c r="L14" s="140"/>
      <c r="M14" s="130"/>
      <c r="N14" s="130"/>
      <c r="O14" s="130"/>
      <c r="Z14" s="131"/>
      <c r="AA14" s="131"/>
      <c r="AB14" s="131"/>
      <c r="AC14" s="131"/>
      <c r="AD14" s="131"/>
      <c r="AE14" s="131"/>
      <c r="AF14" s="131"/>
      <c r="AG14" s="131"/>
      <c r="AH14" s="131"/>
      <c r="AI14" s="131"/>
      <c r="AJ14" s="131"/>
      <c r="AK14" s="131"/>
    </row>
    <row r="15" spans="1:37" ht="15" customHeight="1" x14ac:dyDescent="0.2">
      <c r="A15" s="95" t="s">
        <v>53</v>
      </c>
      <c r="B15" s="92">
        <f>SUMIF(G4:G39,"Nebenkosten Raum",F4:F39)</f>
        <v>50</v>
      </c>
      <c r="C15" s="121"/>
      <c r="D15" s="134" t="s">
        <v>52</v>
      </c>
      <c r="E15" s="142">
        <v>19</v>
      </c>
      <c r="F15" s="142">
        <v>119</v>
      </c>
      <c r="G15" s="143" t="s">
        <v>52</v>
      </c>
      <c r="H15" s="121"/>
      <c r="I15" s="134" t="s">
        <v>99</v>
      </c>
      <c r="J15" s="141"/>
      <c r="K15" s="128">
        <v>500</v>
      </c>
      <c r="L15" s="140"/>
      <c r="M15" s="130"/>
      <c r="N15" s="130"/>
      <c r="O15" s="130"/>
      <c r="Z15" s="131"/>
      <c r="AA15" s="131"/>
      <c r="AB15" s="131"/>
      <c r="AC15" s="131"/>
      <c r="AD15" s="131"/>
      <c r="AE15" s="131"/>
      <c r="AF15" s="131"/>
      <c r="AG15" s="131"/>
      <c r="AH15" s="131"/>
      <c r="AI15" s="131"/>
      <c r="AJ15" s="131"/>
      <c r="AK15" s="131"/>
    </row>
    <row r="16" spans="1:37" ht="15" customHeight="1" x14ac:dyDescent="0.2">
      <c r="A16" s="95" t="s">
        <v>52</v>
      </c>
      <c r="B16" s="92">
        <f>SUMIF(G4:G39,"Wareneinkauf",F4:F39)</f>
        <v>119</v>
      </c>
      <c r="C16" s="121"/>
      <c r="D16" s="134" t="s">
        <v>75</v>
      </c>
      <c r="E16" s="142">
        <v>19</v>
      </c>
      <c r="F16" s="142">
        <v>119</v>
      </c>
      <c r="G16" s="143" t="s">
        <v>75</v>
      </c>
      <c r="H16" s="121"/>
      <c r="I16" s="134"/>
      <c r="J16" s="145"/>
      <c r="K16" s="141"/>
      <c r="L16" s="140"/>
      <c r="M16" s="130"/>
      <c r="N16" s="130"/>
      <c r="O16" s="130"/>
      <c r="Z16" s="131"/>
      <c r="AA16" s="131"/>
      <c r="AB16" s="131"/>
      <c r="AC16" s="131"/>
      <c r="AD16" s="131"/>
      <c r="AE16" s="131"/>
      <c r="AF16" s="131"/>
      <c r="AG16" s="131"/>
      <c r="AH16" s="131"/>
      <c r="AI16" s="131"/>
      <c r="AJ16" s="131"/>
      <c r="AK16" s="131"/>
    </row>
    <row r="17" spans="1:37" ht="15" customHeight="1" x14ac:dyDescent="0.2">
      <c r="A17" s="95" t="s">
        <v>75</v>
      </c>
      <c r="B17" s="92">
        <f>SUMIF(G4:G39,"Weiterbildung",F4:F39)</f>
        <v>119</v>
      </c>
      <c r="C17" s="121"/>
      <c r="D17" s="134" t="s">
        <v>78</v>
      </c>
      <c r="E17" s="142">
        <v>19</v>
      </c>
      <c r="F17" s="142">
        <v>119</v>
      </c>
      <c r="G17" s="143" t="s">
        <v>57</v>
      </c>
      <c r="H17" s="121"/>
      <c r="I17" s="134"/>
      <c r="J17" s="145"/>
      <c r="K17" s="141"/>
      <c r="L17" s="140"/>
      <c r="M17" s="130"/>
      <c r="N17" s="130"/>
      <c r="O17" s="130"/>
      <c r="Z17" s="131"/>
      <c r="AA17" s="131"/>
      <c r="AB17" s="131"/>
      <c r="AC17" s="131"/>
      <c r="AD17" s="131"/>
      <c r="AE17" s="131"/>
      <c r="AF17" s="131"/>
      <c r="AG17" s="131"/>
      <c r="AH17" s="131"/>
      <c r="AI17" s="131"/>
      <c r="AJ17" s="131"/>
      <c r="AK17" s="131"/>
    </row>
    <row r="18" spans="1:37" ht="15" customHeight="1" x14ac:dyDescent="0.2">
      <c r="A18" s="95" t="s">
        <v>57</v>
      </c>
      <c r="B18" s="92">
        <f>SUMIF(G4:G39,"Versicherungen / Beiträge / Gebühren",F4:F39)</f>
        <v>119</v>
      </c>
      <c r="C18" s="121"/>
      <c r="D18" s="134" t="s">
        <v>58</v>
      </c>
      <c r="E18" s="142">
        <v>19</v>
      </c>
      <c r="F18" s="142">
        <v>119</v>
      </c>
      <c r="G18" s="143" t="s">
        <v>58</v>
      </c>
      <c r="H18" s="121"/>
      <c r="I18" s="134"/>
      <c r="J18" s="145"/>
      <c r="K18" s="141"/>
      <c r="L18" s="140"/>
      <c r="M18" s="130"/>
      <c r="N18" s="130"/>
      <c r="O18" s="130"/>
      <c r="Z18" s="131"/>
      <c r="AA18" s="131"/>
      <c r="AB18" s="131"/>
      <c r="AC18" s="131"/>
      <c r="AD18" s="131"/>
      <c r="AE18" s="131"/>
      <c r="AF18" s="131"/>
      <c r="AG18" s="131"/>
      <c r="AH18" s="131"/>
      <c r="AI18" s="131"/>
      <c r="AJ18" s="131"/>
      <c r="AK18" s="131"/>
    </row>
    <row r="19" spans="1:37" ht="15" customHeight="1" x14ac:dyDescent="0.2">
      <c r="A19" s="95" t="s">
        <v>58</v>
      </c>
      <c r="B19" s="92">
        <f>SUMIF(G4:G39,"Bürokosten",F4:F39)</f>
        <v>119</v>
      </c>
      <c r="C19" s="121"/>
      <c r="D19" s="134" t="s">
        <v>47</v>
      </c>
      <c r="E19" s="142">
        <v>38</v>
      </c>
      <c r="F19" s="142">
        <v>238</v>
      </c>
      <c r="G19" s="143" t="s">
        <v>47</v>
      </c>
      <c r="H19" s="121"/>
      <c r="I19" s="136"/>
      <c r="J19" s="137"/>
      <c r="K19" s="138"/>
      <c r="L19" s="140"/>
      <c r="M19" s="130"/>
      <c r="N19" s="130"/>
      <c r="O19" s="130"/>
      <c r="Z19" s="131"/>
      <c r="AA19" s="131"/>
      <c r="AB19" s="131"/>
      <c r="AC19" s="131"/>
      <c r="AD19" s="131"/>
      <c r="AE19" s="131"/>
      <c r="AF19" s="131"/>
      <c r="AG19" s="131"/>
      <c r="AH19" s="131"/>
      <c r="AI19" s="131"/>
      <c r="AJ19" s="131"/>
      <c r="AK19" s="131"/>
    </row>
    <row r="20" spans="1:37" ht="15" customHeight="1" x14ac:dyDescent="0.2">
      <c r="A20" s="95" t="s">
        <v>47</v>
      </c>
      <c r="B20" s="92">
        <f>SUMIF(G4:G39,"Software",F4:F39)</f>
        <v>238</v>
      </c>
      <c r="C20" s="121"/>
      <c r="D20" s="134" t="s">
        <v>48</v>
      </c>
      <c r="E20" s="142">
        <v>95</v>
      </c>
      <c r="F20" s="142">
        <v>500</v>
      </c>
      <c r="G20" s="143" t="s">
        <v>48</v>
      </c>
      <c r="H20" s="121"/>
      <c r="I20" s="136"/>
      <c r="J20" s="137"/>
      <c r="K20" s="138"/>
      <c r="L20" s="140"/>
      <c r="M20" s="130"/>
      <c r="N20" s="130"/>
      <c r="O20" s="130"/>
      <c r="Z20" s="131"/>
      <c r="AA20" s="131"/>
      <c r="AB20" s="131"/>
      <c r="AC20" s="131"/>
      <c r="AD20" s="131"/>
      <c r="AE20" s="131"/>
      <c r="AF20" s="131"/>
      <c r="AG20" s="131"/>
      <c r="AH20" s="131"/>
      <c r="AI20" s="131"/>
      <c r="AJ20" s="131"/>
      <c r="AK20" s="131"/>
    </row>
    <row r="21" spans="1:37" ht="15" customHeight="1" x14ac:dyDescent="0.2">
      <c r="A21" s="96" t="s">
        <v>48</v>
      </c>
      <c r="B21" s="97">
        <f>SUMIF(G4:G39,"Werbung/Vertrieb",F4:F39)</f>
        <v>500</v>
      </c>
      <c r="C21" s="121"/>
      <c r="D21" s="134" t="s">
        <v>79</v>
      </c>
      <c r="E21" s="142">
        <v>57</v>
      </c>
      <c r="F21" s="142">
        <v>300</v>
      </c>
      <c r="G21" s="143" t="s">
        <v>50</v>
      </c>
      <c r="H21" s="121"/>
      <c r="I21" s="136"/>
      <c r="J21" s="137"/>
      <c r="K21" s="138"/>
      <c r="L21" s="140"/>
      <c r="M21" s="130"/>
      <c r="N21" s="130"/>
      <c r="O21" s="130"/>
      <c r="Z21" s="131"/>
      <c r="AA21" s="131"/>
      <c r="AB21" s="131"/>
      <c r="AC21" s="131"/>
      <c r="AD21" s="131"/>
      <c r="AE21" s="131"/>
      <c r="AF21" s="131"/>
      <c r="AG21" s="131"/>
      <c r="AH21" s="131"/>
      <c r="AI21" s="131"/>
      <c r="AJ21" s="131"/>
      <c r="AK21" s="131"/>
    </row>
    <row r="22" spans="1:37" ht="15" customHeight="1" x14ac:dyDescent="0.2">
      <c r="A22" s="96" t="s">
        <v>49</v>
      </c>
      <c r="B22" s="97">
        <f>SUMIF(G4:G39,"Buchführung, Rechts- und Beratungskosten",F4:F39)</f>
        <v>0</v>
      </c>
      <c r="C22" s="121"/>
      <c r="D22" s="134" t="s">
        <v>80</v>
      </c>
      <c r="E22" s="142">
        <v>0</v>
      </c>
      <c r="F22" s="142">
        <v>200</v>
      </c>
      <c r="G22" s="143" t="s">
        <v>33</v>
      </c>
      <c r="H22" s="121"/>
      <c r="I22" s="136"/>
      <c r="J22" s="137"/>
      <c r="K22" s="138"/>
      <c r="L22" s="140"/>
      <c r="M22" s="130"/>
      <c r="N22" s="130"/>
      <c r="O22" s="130"/>
      <c r="Z22" s="131"/>
      <c r="AA22" s="131"/>
      <c r="AB22" s="131"/>
      <c r="AC22" s="131"/>
      <c r="AD22" s="131"/>
      <c r="AE22" s="131"/>
      <c r="AF22" s="131"/>
      <c r="AG22" s="131"/>
      <c r="AH22" s="131"/>
      <c r="AI22" s="131"/>
      <c r="AJ22" s="131"/>
      <c r="AK22" s="131"/>
    </row>
    <row r="23" spans="1:37" ht="15" customHeight="1" x14ac:dyDescent="0.2">
      <c r="A23" s="96" t="s">
        <v>50</v>
      </c>
      <c r="B23" s="97">
        <f>SUMIF(G4:G39,"Übernachtung  / Reisekosten",F4:F39)</f>
        <v>300</v>
      </c>
      <c r="C23" s="121"/>
      <c r="D23" s="147"/>
      <c r="E23" s="142"/>
      <c r="F23" s="142"/>
      <c r="G23" s="143"/>
      <c r="H23" s="121"/>
      <c r="I23" s="136"/>
      <c r="J23" s="137"/>
      <c r="K23" s="138"/>
      <c r="L23" s="140"/>
      <c r="M23" s="130"/>
      <c r="N23" s="130"/>
      <c r="O23" s="130"/>
      <c r="Z23" s="131"/>
      <c r="AA23" s="131"/>
      <c r="AB23" s="131"/>
      <c r="AC23" s="131"/>
      <c r="AD23" s="131"/>
      <c r="AE23" s="131"/>
      <c r="AF23" s="131"/>
      <c r="AG23" s="131"/>
      <c r="AH23" s="131"/>
      <c r="AI23" s="131"/>
      <c r="AJ23" s="131"/>
      <c r="AK23" s="131"/>
    </row>
    <row r="24" spans="1:37" ht="15" customHeight="1" x14ac:dyDescent="0.2">
      <c r="A24" s="96" t="s">
        <v>28</v>
      </c>
      <c r="B24" s="97">
        <f>SUMIF(G4:G39,"Kraftfahrzeugkosten",F4:F39)</f>
        <v>0</v>
      </c>
      <c r="C24" s="121"/>
      <c r="D24" s="147"/>
      <c r="E24" s="142"/>
      <c r="F24" s="142"/>
      <c r="G24" s="143"/>
      <c r="H24" s="121"/>
      <c r="I24" s="136"/>
      <c r="J24" s="148"/>
      <c r="K24" s="138"/>
      <c r="L24" s="140"/>
      <c r="M24" s="130"/>
      <c r="N24" s="130"/>
      <c r="O24" s="130"/>
      <c r="Z24" s="131"/>
      <c r="AA24" s="131"/>
      <c r="AB24" s="131"/>
      <c r="AC24" s="131"/>
      <c r="AD24" s="131"/>
      <c r="AE24" s="131"/>
      <c r="AF24" s="131"/>
      <c r="AG24" s="131"/>
      <c r="AH24" s="131"/>
      <c r="AI24" s="131"/>
      <c r="AJ24" s="131"/>
      <c r="AK24" s="131"/>
    </row>
    <row r="25" spans="1:37" ht="15" customHeight="1" x14ac:dyDescent="0.2">
      <c r="A25" s="96" t="s">
        <v>51</v>
      </c>
      <c r="B25" s="97">
        <f>SUMIF(G4:G39,"Sonstige Kosten",F4:F39)</f>
        <v>0</v>
      </c>
      <c r="C25" s="121"/>
      <c r="D25" s="134"/>
      <c r="E25" s="142"/>
      <c r="F25" s="142"/>
      <c r="G25" s="143"/>
      <c r="H25" s="121"/>
      <c r="I25" s="136"/>
      <c r="J25" s="148"/>
      <c r="K25" s="138"/>
      <c r="L25" s="140"/>
      <c r="M25" s="130"/>
      <c r="N25" s="130"/>
      <c r="O25" s="130"/>
      <c r="Z25" s="131"/>
      <c r="AA25" s="131"/>
      <c r="AB25" s="131"/>
      <c r="AC25" s="131"/>
      <c r="AD25" s="131"/>
      <c r="AE25" s="131"/>
      <c r="AF25" s="131"/>
      <c r="AG25" s="131"/>
      <c r="AH25" s="131"/>
      <c r="AI25" s="131"/>
      <c r="AJ25" s="131"/>
      <c r="AK25" s="131"/>
    </row>
    <row r="26" spans="1:37" ht="15" customHeight="1" x14ac:dyDescent="0.2">
      <c r="A26" s="96" t="s">
        <v>30</v>
      </c>
      <c r="B26" s="97">
        <f>SUMIF(G4:G39,"Zinsen für Kredite",F4:F39)</f>
        <v>0</v>
      </c>
      <c r="C26" s="121"/>
      <c r="D26" s="134"/>
      <c r="E26" s="142"/>
      <c r="F26" s="141"/>
      <c r="G26" s="143"/>
      <c r="H26" s="121"/>
      <c r="I26" s="136"/>
      <c r="J26" s="148"/>
      <c r="K26" s="138"/>
      <c r="L26" s="140"/>
      <c r="M26" s="130"/>
      <c r="N26" s="130"/>
      <c r="O26" s="130"/>
      <c r="Z26" s="131"/>
      <c r="AA26" s="131"/>
      <c r="AB26" s="131"/>
      <c r="AC26" s="131"/>
      <c r="AD26" s="131"/>
      <c r="AE26" s="131"/>
      <c r="AF26" s="131"/>
      <c r="AG26" s="131"/>
      <c r="AH26" s="131"/>
      <c r="AI26" s="131"/>
      <c r="AJ26" s="131"/>
      <c r="AK26" s="131"/>
    </row>
    <row r="27" spans="1:37" ht="15" customHeight="1" x14ac:dyDescent="0.2">
      <c r="A27" s="96" t="s">
        <v>31</v>
      </c>
      <c r="B27" s="97">
        <f>SUMIF(G4:G39,"Tilgung von Krediten ",F4:F39)</f>
        <v>0</v>
      </c>
      <c r="C27" s="121"/>
      <c r="D27" s="134"/>
      <c r="E27" s="142"/>
      <c r="F27" s="141"/>
      <c r="G27" s="143"/>
      <c r="H27" s="121"/>
      <c r="I27" s="136"/>
      <c r="J27" s="148"/>
      <c r="K27" s="138"/>
      <c r="L27" s="140"/>
      <c r="M27" s="130"/>
      <c r="N27" s="130"/>
      <c r="O27" s="130"/>
      <c r="Z27" s="131"/>
      <c r="AA27" s="131"/>
      <c r="AB27" s="131"/>
      <c r="AC27" s="131"/>
      <c r="AD27" s="131"/>
      <c r="AE27" s="131"/>
      <c r="AF27" s="131"/>
      <c r="AG27" s="131"/>
      <c r="AH27" s="131"/>
      <c r="AI27" s="131"/>
      <c r="AJ27" s="131"/>
      <c r="AK27" s="131"/>
    </row>
    <row r="28" spans="1:37" ht="15" customHeight="1" x14ac:dyDescent="0.2">
      <c r="A28" s="96" t="s">
        <v>32</v>
      </c>
      <c r="B28" s="97">
        <f>SUMIF(G4:G39,"Abschreibungen",F4:F39)</f>
        <v>0</v>
      </c>
      <c r="C28" s="121"/>
      <c r="D28" s="134"/>
      <c r="E28" s="142"/>
      <c r="F28" s="141"/>
      <c r="G28" s="143"/>
      <c r="H28" s="121"/>
      <c r="I28" s="136"/>
      <c r="J28" s="148"/>
      <c r="K28" s="138"/>
      <c r="L28" s="140"/>
      <c r="M28" s="130"/>
      <c r="N28" s="130"/>
      <c r="O28" s="130"/>
      <c r="Z28" s="131"/>
      <c r="AA28" s="131"/>
      <c r="AB28" s="131"/>
      <c r="AC28" s="131"/>
      <c r="AD28" s="131"/>
      <c r="AE28" s="131"/>
      <c r="AF28" s="131"/>
      <c r="AG28" s="131"/>
      <c r="AH28" s="131"/>
      <c r="AI28" s="131"/>
      <c r="AJ28" s="131"/>
      <c r="AK28" s="131"/>
    </row>
    <row r="29" spans="1:37" ht="15" customHeight="1" x14ac:dyDescent="0.2">
      <c r="A29" s="96" t="s">
        <v>33</v>
      </c>
      <c r="B29" s="97">
        <f>SUMIF(G4:G39,"Ertragssteuern (Gewerbesteuer)",F4:F39)</f>
        <v>200</v>
      </c>
      <c r="C29" s="121"/>
      <c r="D29" s="134"/>
      <c r="E29" s="142"/>
      <c r="F29" s="141"/>
      <c r="G29" s="143"/>
      <c r="H29" s="121"/>
      <c r="I29" s="136"/>
      <c r="J29" s="148"/>
      <c r="K29" s="138"/>
      <c r="L29" s="140"/>
      <c r="M29" s="130"/>
      <c r="N29" s="130"/>
      <c r="O29" s="130"/>
      <c r="Z29" s="131"/>
      <c r="AA29" s="131"/>
      <c r="AB29" s="131"/>
      <c r="AC29" s="131"/>
      <c r="AD29" s="131"/>
      <c r="AE29" s="131"/>
      <c r="AF29" s="131"/>
      <c r="AG29" s="131"/>
      <c r="AH29" s="131"/>
      <c r="AI29" s="131"/>
      <c r="AJ29" s="131"/>
      <c r="AK29" s="131"/>
    </row>
    <row r="30" spans="1:37" ht="15" customHeight="1" thickBot="1" x14ac:dyDescent="0.25">
      <c r="A30" s="98" t="s">
        <v>85</v>
      </c>
      <c r="B30" s="99">
        <f>(ROUNDDOWN(Mrz!B7/1.19,0))*0.19</f>
        <v>1218.6600000000001</v>
      </c>
      <c r="C30" s="121"/>
      <c r="D30" s="134"/>
      <c r="E30" s="142"/>
      <c r="F30" s="141"/>
      <c r="G30" s="143"/>
      <c r="H30" s="121"/>
      <c r="I30" s="136"/>
      <c r="J30" s="148"/>
      <c r="K30" s="124"/>
      <c r="L30" s="136"/>
      <c r="M30" s="130"/>
      <c r="N30" s="130"/>
      <c r="O30" s="130"/>
      <c r="Z30" s="131"/>
      <c r="AA30" s="131"/>
      <c r="AB30" s="131"/>
      <c r="AC30" s="131"/>
      <c r="AD30" s="131"/>
      <c r="AE30" s="131"/>
      <c r="AF30" s="131"/>
      <c r="AG30" s="131"/>
      <c r="AH30" s="131"/>
      <c r="AI30" s="131"/>
      <c r="AJ30" s="131"/>
      <c r="AK30" s="131"/>
    </row>
    <row r="31" spans="1:37" ht="15" customHeight="1" x14ac:dyDescent="0.2">
      <c r="A31" s="87"/>
      <c r="B31" s="88"/>
      <c r="C31" s="121"/>
      <c r="D31" s="134"/>
      <c r="E31" s="142"/>
      <c r="F31" s="141"/>
      <c r="G31" s="143"/>
      <c r="H31" s="121"/>
      <c r="I31" s="136"/>
      <c r="J31" s="148"/>
      <c r="K31" s="124"/>
      <c r="L31" s="136"/>
      <c r="M31" s="130"/>
      <c r="Z31" s="131"/>
      <c r="AA31" s="131"/>
      <c r="AB31" s="131"/>
      <c r="AC31" s="131"/>
      <c r="AD31" s="131"/>
      <c r="AE31" s="131"/>
      <c r="AF31" s="131"/>
      <c r="AG31" s="131"/>
      <c r="AH31" s="131"/>
      <c r="AI31" s="131"/>
      <c r="AJ31" s="131"/>
      <c r="AK31" s="131"/>
    </row>
    <row r="32" spans="1:37" ht="15" customHeight="1" x14ac:dyDescent="0.2">
      <c r="A32" s="100" t="s">
        <v>35</v>
      </c>
      <c r="B32" s="101">
        <f>B6-B11</f>
        <v>730.84000000000015</v>
      </c>
      <c r="C32" s="109"/>
      <c r="D32" s="134"/>
      <c r="E32" s="142"/>
      <c r="F32" s="141"/>
      <c r="G32" s="143"/>
      <c r="H32" s="121"/>
      <c r="I32" s="136"/>
      <c r="J32" s="148"/>
      <c r="K32" s="124"/>
      <c r="L32" s="136"/>
      <c r="M32" s="115"/>
      <c r="Z32" s="118"/>
      <c r="AA32" s="118"/>
      <c r="AB32" s="118"/>
      <c r="AC32" s="118"/>
      <c r="AD32" s="118"/>
      <c r="AE32" s="118"/>
      <c r="AF32" s="118"/>
      <c r="AG32" s="118"/>
      <c r="AH32" s="118"/>
      <c r="AI32" s="118"/>
      <c r="AJ32" s="118"/>
      <c r="AK32" s="118"/>
    </row>
    <row r="33" spans="1:37" ht="15" customHeight="1" x14ac:dyDescent="0.2">
      <c r="A33" s="87"/>
      <c r="B33" s="88"/>
      <c r="C33" s="121"/>
      <c r="D33" s="134"/>
      <c r="E33" s="142"/>
      <c r="F33" s="141"/>
      <c r="G33" s="143"/>
      <c r="H33" s="121"/>
      <c r="I33" s="136"/>
      <c r="J33" s="148"/>
      <c r="K33" s="124"/>
      <c r="L33" s="136"/>
      <c r="M33" s="130"/>
      <c r="Z33" s="131"/>
      <c r="AA33" s="131"/>
      <c r="AB33" s="131"/>
      <c r="AC33" s="131"/>
      <c r="AD33" s="131"/>
      <c r="AE33" s="131"/>
      <c r="AF33" s="131"/>
      <c r="AG33" s="131"/>
      <c r="AH33" s="131"/>
      <c r="AI33" s="131"/>
      <c r="AJ33" s="131"/>
      <c r="AK33" s="131"/>
    </row>
    <row r="34" spans="1:37" s="139" customFormat="1" ht="15" customHeight="1" x14ac:dyDescent="0.2">
      <c r="A34" s="89" t="s">
        <v>36</v>
      </c>
      <c r="B34" s="90">
        <f>B4+B32+B37+B38+B39</f>
        <v>12923.36</v>
      </c>
      <c r="C34" s="109"/>
      <c r="D34" s="136"/>
      <c r="E34" s="124"/>
      <c r="F34" s="138"/>
      <c r="G34" s="125"/>
      <c r="H34" s="121"/>
      <c r="I34" s="136"/>
      <c r="J34" s="148"/>
      <c r="K34" s="124"/>
      <c r="L34" s="136"/>
      <c r="M34" s="115"/>
      <c r="Z34" s="118"/>
      <c r="AA34" s="118"/>
      <c r="AB34" s="118"/>
      <c r="AC34" s="118"/>
      <c r="AD34" s="118"/>
      <c r="AE34" s="118"/>
      <c r="AF34" s="118"/>
      <c r="AG34" s="118"/>
      <c r="AH34" s="118"/>
      <c r="AI34" s="118"/>
      <c r="AJ34" s="118"/>
      <c r="AK34" s="118"/>
    </row>
    <row r="35" spans="1:37" ht="15" customHeight="1" x14ac:dyDescent="0.2">
      <c r="B35" s="120"/>
      <c r="C35" s="121"/>
      <c r="D35" s="136"/>
      <c r="E35" s="124"/>
      <c r="F35" s="138"/>
      <c r="G35" s="125"/>
      <c r="H35" s="121"/>
      <c r="I35" s="136"/>
      <c r="J35" s="148"/>
      <c r="K35" s="124"/>
      <c r="L35" s="136"/>
      <c r="M35" s="130"/>
      <c r="Z35" s="131"/>
      <c r="AA35" s="131"/>
      <c r="AB35" s="131"/>
      <c r="AC35" s="131"/>
      <c r="AD35" s="131"/>
      <c r="AE35" s="131"/>
      <c r="AF35" s="131"/>
      <c r="AG35" s="131"/>
      <c r="AH35" s="131"/>
      <c r="AI35" s="131"/>
      <c r="AJ35" s="131"/>
      <c r="AK35" s="131"/>
    </row>
    <row r="36" spans="1:37" s="139" customFormat="1" ht="15" customHeight="1" x14ac:dyDescent="0.2">
      <c r="A36" s="132" t="s">
        <v>37</v>
      </c>
      <c r="B36" s="133"/>
      <c r="C36" s="109"/>
      <c r="D36" s="136"/>
      <c r="E36" s="124"/>
      <c r="F36" s="138"/>
      <c r="G36" s="125"/>
      <c r="H36" s="121"/>
      <c r="I36" s="136"/>
      <c r="J36" s="148"/>
      <c r="K36" s="124"/>
      <c r="L36" s="136"/>
      <c r="M36" s="115"/>
      <c r="Z36" s="118"/>
      <c r="AA36" s="118"/>
      <c r="AB36" s="118"/>
      <c r="AC36" s="118"/>
      <c r="AD36" s="118"/>
      <c r="AE36" s="118"/>
      <c r="AF36" s="118"/>
      <c r="AG36" s="118"/>
      <c r="AH36" s="118"/>
      <c r="AI36" s="118"/>
      <c r="AJ36" s="118"/>
      <c r="AK36" s="118"/>
    </row>
    <row r="37" spans="1:37" ht="15" customHeight="1" x14ac:dyDescent="0.2">
      <c r="A37" s="151" t="s">
        <v>38</v>
      </c>
      <c r="B37" s="152"/>
      <c r="C37" s="121"/>
      <c r="D37" s="136"/>
      <c r="E37" s="124"/>
      <c r="F37" s="138"/>
      <c r="G37" s="125"/>
      <c r="H37" s="121"/>
      <c r="I37" s="136"/>
      <c r="J37" s="148"/>
      <c r="K37" s="124"/>
      <c r="L37" s="136"/>
      <c r="M37" s="130"/>
      <c r="Z37" s="131"/>
      <c r="AA37" s="131"/>
      <c r="AB37" s="131"/>
      <c r="AC37" s="131"/>
      <c r="AD37" s="131"/>
      <c r="AE37" s="131"/>
      <c r="AF37" s="131"/>
      <c r="AG37" s="131"/>
      <c r="AH37" s="131"/>
      <c r="AI37" s="131"/>
      <c r="AJ37" s="131"/>
      <c r="AK37" s="131"/>
    </row>
    <row r="38" spans="1:37" ht="15" customHeight="1" x14ac:dyDescent="0.2">
      <c r="A38" s="146" t="s">
        <v>39</v>
      </c>
      <c r="B38" s="124"/>
      <c r="C38" s="121"/>
      <c r="D38" s="136"/>
      <c r="E38" s="124"/>
      <c r="F38" s="138"/>
      <c r="G38" s="125"/>
      <c r="H38" s="121"/>
      <c r="I38" s="136"/>
      <c r="J38" s="148"/>
      <c r="K38" s="124"/>
      <c r="L38" s="136"/>
      <c r="M38" s="130"/>
      <c r="Z38" s="131"/>
      <c r="AA38" s="131"/>
      <c r="AB38" s="131"/>
      <c r="AC38" s="131"/>
      <c r="AD38" s="131"/>
      <c r="AE38" s="131"/>
      <c r="AF38" s="131"/>
      <c r="AG38" s="131"/>
      <c r="AH38" s="131"/>
      <c r="AI38" s="131"/>
      <c r="AJ38" s="131"/>
      <c r="AK38" s="131"/>
    </row>
    <row r="39" spans="1:37" ht="15" customHeight="1" thickBot="1" x14ac:dyDescent="0.25">
      <c r="A39" s="149" t="s">
        <v>100</v>
      </c>
      <c r="B39" s="150"/>
      <c r="C39" s="121"/>
      <c r="D39" s="153"/>
      <c r="E39" s="154"/>
      <c r="F39" s="150"/>
      <c r="G39" s="155"/>
      <c r="H39" s="130"/>
      <c r="I39" s="153"/>
      <c r="J39" s="156"/>
      <c r="K39" s="150"/>
      <c r="L39" s="153"/>
      <c r="M39" s="130"/>
      <c r="Z39" s="131"/>
      <c r="AA39" s="131"/>
      <c r="AB39" s="131"/>
      <c r="AC39" s="131"/>
      <c r="AD39" s="131"/>
      <c r="AE39" s="131"/>
      <c r="AF39" s="131"/>
      <c r="AG39" s="131"/>
      <c r="AH39" s="131"/>
      <c r="AI39" s="131"/>
      <c r="AJ39" s="131"/>
      <c r="AK39" s="131"/>
    </row>
    <row r="40" spans="1:37" x14ac:dyDescent="0.2">
      <c r="D40" s="133" t="s">
        <v>74</v>
      </c>
      <c r="E40" s="133">
        <f>SUM(E4:E39)</f>
        <v>275.5</v>
      </c>
      <c r="F40" s="133">
        <f>SUM(F4:F39)</f>
        <v>5959</v>
      </c>
    </row>
  </sheetData>
  <sheetProtection sheet="1" objects="1" scenarios="1" selectLockedCells="1"/>
  <protectedRanges>
    <protectedRange algorithmName="SHA-512" hashValue="i/+B6Cqh5AyDEqjPK02kY6qu0mSjzw30gqoO6L96t2UFwIyn+ceMwovQn/wzaWjrkv00wablSTAk5l/Zp3NZ4Q==" saltValue="M2qQ7CghH4uhBg4ebwfGvQ==" spinCount="100000" sqref="C12:C17 O12:O17 N13:N18 M12:M17" name="Bereich1"/>
    <protectedRange algorithmName="SHA-512" hashValue="i/+B6Cqh5AyDEqjPK02kY6qu0mSjzw30gqoO6L96t2UFwIyn+ceMwovQn/wzaWjrkv00wablSTAk5l/Zp3NZ4Q==" saltValue="M2qQ7CghH4uhBg4ebwfGvQ==" spinCount="100000" sqref="L12:L17" name="Bereich1_4"/>
    <protectedRange algorithmName="SHA-512" hashValue="i/+B6Cqh5AyDEqjPK02kY6qu0mSjzw30gqoO6L96t2UFwIyn+ceMwovQn/wzaWjrkv00wablSTAk5l/Zp3NZ4Q==" saltValue="M2qQ7CghH4uhBg4ebwfGvQ==" spinCount="100000" sqref="E24" name="Bereich1_1_2_2_1_1_1"/>
    <protectedRange algorithmName="SHA-512" hashValue="i/+B6Cqh5AyDEqjPK02kY6qu0mSjzw30gqoO6L96t2UFwIyn+ceMwovQn/wzaWjrkv00wablSTAk5l/Zp3NZ4Q==" saltValue="M2qQ7CghH4uhBg4ebwfGvQ==" spinCount="100000" sqref="H12:H17" name="Bereich1_1_2_1_2"/>
    <protectedRange algorithmName="SHA-512" hashValue="i/+B6Cqh5AyDEqjPK02kY6qu0mSjzw30gqoO6L96t2UFwIyn+ceMwovQn/wzaWjrkv00wablSTAk5l/Zp3NZ4Q==" saltValue="M2qQ7CghH4uhBg4ebwfGvQ==" spinCount="100000" sqref="D9:F9" name="Bereich1_1_2_3_2_2"/>
    <protectedRange algorithmName="SHA-512" hashValue="i/+B6Cqh5AyDEqjPK02kY6qu0mSjzw30gqoO6L96t2UFwIyn+ceMwovQn/wzaWjrkv00wablSTAk5l/Zp3NZ4Q==" saltValue="M2qQ7CghH4uhBg4ebwfGvQ==" spinCount="100000" sqref="D11:F11 D6:F6" name="Bereich1_1_2_3_1_1_2"/>
    <protectedRange algorithmName="SHA-512" hashValue="i/+B6Cqh5AyDEqjPK02kY6qu0mSjzw30gqoO6L96t2UFwIyn+ceMwovQn/wzaWjrkv00wablSTAk5l/Zp3NZ4Q==" saltValue="M2qQ7CghH4uhBg4ebwfGvQ==" spinCount="100000" sqref="E12:F12" name="Bereich1_3_2_2"/>
    <protectedRange algorithmName="SHA-512" hashValue="i/+B6Cqh5AyDEqjPK02kY6qu0mSjzw30gqoO6L96t2UFwIyn+ceMwovQn/wzaWjrkv00wablSTAk5l/Zp3NZ4Q==" saltValue="M2qQ7CghH4uhBg4ebwfGvQ==" spinCount="100000" sqref="D8" name="Bereich1_3_1_1_1_1_2"/>
    <protectedRange algorithmName="SHA-512" hashValue="i/+B6Cqh5AyDEqjPK02kY6qu0mSjzw30gqoO6L96t2UFwIyn+ceMwovQn/wzaWjrkv00wablSTAk5l/Zp3NZ4Q==" saltValue="M2qQ7CghH4uhBg4ebwfGvQ==" spinCount="100000" sqref="D7" name="Bereich1_2_1_1_1_1_3"/>
    <protectedRange algorithmName="SHA-512" hashValue="i/+B6Cqh5AyDEqjPK02kY6qu0mSjzw30gqoO6L96t2UFwIyn+ceMwovQn/wzaWjrkv00wablSTAk5l/Zp3NZ4Q==" saltValue="M2qQ7CghH4uhBg4ebwfGvQ==" spinCount="100000" sqref="I16:K18" name="Bereich1_1_1_1_3"/>
    <protectedRange algorithmName="SHA-512" hashValue="i/+B6Cqh5AyDEqjPK02kY6qu0mSjzw30gqoO6L96t2UFwIyn+ceMwovQn/wzaWjrkv00wablSTAk5l/Zp3NZ4Q==" saltValue="M2qQ7CghH4uhBg4ebwfGvQ==" spinCount="100000" sqref="I12:K12 I14:K14 I13:J13 I15:J15" name="Bereich1_1_1_1_1_1_2"/>
  </protectedRanges>
  <dataValidations count="1">
    <dataValidation type="list" allowBlank="1" showInputMessage="1" showErrorMessage="1" errorTitle="Falsche Daten" sqref="G5:G39" xr:uid="{A6DD2EE6-9B14-431D-B6D1-0D75128741C6}">
      <formula1>Ausgaben</formula1>
    </dataValidation>
  </dataValidations>
  <pageMargins left="0.7" right="0.7" top="0.78740157499999996" bottom="0.78740157499999996" header="0.3" footer="0.3"/>
  <pageSetup paperSize="9" orientation="portrait" horizontalDpi="4294967293"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K40"/>
  <sheetViews>
    <sheetView workbookViewId="0">
      <selection activeCell="D5" sqref="D5"/>
    </sheetView>
  </sheetViews>
  <sheetFormatPr baseColWidth="10" defaultRowHeight="12" x14ac:dyDescent="0.2"/>
  <cols>
    <col min="1" max="1" width="55.140625" style="119" customWidth="1"/>
    <col min="2" max="2" width="11.42578125" style="104"/>
    <col min="3" max="3" width="2.140625" style="104" customWidth="1"/>
    <col min="4" max="4" width="27" style="104" customWidth="1"/>
    <col min="5" max="6" width="11.42578125" style="104"/>
    <col min="7" max="7" width="39" style="104" customWidth="1"/>
    <col min="8" max="8" width="5.28515625" style="104" customWidth="1"/>
    <col min="9" max="9" width="27" style="104" customWidth="1"/>
    <col min="10" max="16384" width="11.42578125" style="104"/>
  </cols>
  <sheetData>
    <row r="1" spans="1:37" s="102" customFormat="1" ht="20.100000000000001" customHeight="1" x14ac:dyDescent="0.3">
      <c r="A1" s="82" t="s">
        <v>0</v>
      </c>
      <c r="B1" s="82"/>
    </row>
    <row r="2" spans="1:37" s="102" customFormat="1" ht="15" customHeight="1" x14ac:dyDescent="0.3">
      <c r="A2" s="82"/>
      <c r="B2" s="82"/>
    </row>
    <row r="3" spans="1:37" ht="15" customHeight="1" thickBot="1" x14ac:dyDescent="0.25">
      <c r="A3" s="83" t="s">
        <v>6</v>
      </c>
      <c r="B3" s="84" t="s">
        <v>0</v>
      </c>
      <c r="C3" s="103"/>
      <c r="E3" s="105"/>
      <c r="F3" s="105"/>
      <c r="G3" s="105"/>
      <c r="I3" s="105"/>
      <c r="J3" s="105"/>
      <c r="K3" s="105"/>
      <c r="L3" s="105"/>
      <c r="M3" s="106"/>
      <c r="N3" s="106"/>
      <c r="O3" s="106"/>
      <c r="Z3" s="107"/>
      <c r="AA3" s="107"/>
      <c r="AB3" s="107"/>
      <c r="AC3" s="107"/>
      <c r="AD3" s="107"/>
      <c r="AE3" s="107"/>
      <c r="AF3" s="108"/>
      <c r="AG3" s="108"/>
      <c r="AH3" s="108"/>
      <c r="AI3" s="108"/>
      <c r="AJ3" s="108"/>
      <c r="AK3" s="108"/>
    </row>
    <row r="4" spans="1:37" ht="15" customHeight="1" thickBot="1" x14ac:dyDescent="0.25">
      <c r="A4" s="85" t="s">
        <v>13</v>
      </c>
      <c r="B4" s="86">
        <f>Gesamt!F4</f>
        <v>12923.36</v>
      </c>
      <c r="C4" s="109"/>
      <c r="D4" s="110" t="s">
        <v>42</v>
      </c>
      <c r="E4" s="111" t="s">
        <v>61</v>
      </c>
      <c r="F4" s="112" t="s">
        <v>44</v>
      </c>
      <c r="G4" s="112" t="s">
        <v>45</v>
      </c>
      <c r="H4" s="106"/>
      <c r="I4" s="113" t="s">
        <v>46</v>
      </c>
      <c r="J4" s="114" t="s">
        <v>86</v>
      </c>
      <c r="K4" s="112" t="s">
        <v>44</v>
      </c>
      <c r="L4" s="112" t="s">
        <v>45</v>
      </c>
      <c r="M4" s="115"/>
      <c r="N4" s="115"/>
      <c r="O4" s="115"/>
      <c r="Z4" s="118"/>
      <c r="AA4" s="118"/>
      <c r="AB4" s="118"/>
      <c r="AC4" s="118"/>
      <c r="AD4" s="118"/>
      <c r="AE4" s="118"/>
      <c r="AF4" s="118"/>
      <c r="AG4" s="118"/>
      <c r="AH4" s="118"/>
      <c r="AI4" s="118"/>
      <c r="AJ4" s="118"/>
      <c r="AK4" s="118"/>
    </row>
    <row r="5" spans="1:37" ht="15" customHeight="1" x14ac:dyDescent="0.2">
      <c r="A5" s="87"/>
      <c r="B5" s="88"/>
      <c r="C5" s="121"/>
      <c r="D5" s="122" t="s">
        <v>89</v>
      </c>
      <c r="E5" s="123"/>
      <c r="F5" s="124">
        <v>3097.37</v>
      </c>
      <c r="G5" s="125" t="s">
        <v>55</v>
      </c>
      <c r="H5" s="121"/>
      <c r="I5" s="126" t="s">
        <v>92</v>
      </c>
      <c r="J5" s="127"/>
      <c r="K5" s="128">
        <v>1019</v>
      </c>
      <c r="L5" s="129"/>
      <c r="M5" s="130"/>
      <c r="N5" s="130"/>
      <c r="O5" s="130"/>
      <c r="Z5" s="131"/>
      <c r="AA5" s="131"/>
      <c r="AB5" s="131"/>
      <c r="AC5" s="131"/>
      <c r="AD5" s="131"/>
      <c r="AE5" s="131"/>
      <c r="AF5" s="131"/>
      <c r="AG5" s="131"/>
      <c r="AH5" s="131"/>
      <c r="AI5" s="131"/>
      <c r="AJ5" s="131"/>
      <c r="AK5" s="131"/>
    </row>
    <row r="6" spans="1:37" s="139" customFormat="1" ht="15" customHeight="1" x14ac:dyDescent="0.2">
      <c r="A6" s="89" t="s">
        <v>14</v>
      </c>
      <c r="B6" s="90">
        <f>SUM(B7:B9)</f>
        <v>7908.5</v>
      </c>
      <c r="C6" s="109"/>
      <c r="D6" s="134" t="s">
        <v>81</v>
      </c>
      <c r="E6" s="135"/>
      <c r="F6" s="135">
        <v>130</v>
      </c>
      <c r="G6" s="125" t="s">
        <v>55</v>
      </c>
      <c r="H6" s="121"/>
      <c r="I6" s="136"/>
      <c r="J6" s="137"/>
      <c r="K6" s="138"/>
      <c r="L6" s="129"/>
      <c r="M6" s="115"/>
      <c r="N6" s="115"/>
      <c r="O6" s="115"/>
      <c r="Z6" s="118"/>
      <c r="AA6" s="118"/>
      <c r="AB6" s="118"/>
      <c r="AC6" s="118"/>
      <c r="AD6" s="118"/>
      <c r="AE6" s="118"/>
      <c r="AF6" s="118"/>
      <c r="AG6" s="118"/>
      <c r="AH6" s="118"/>
      <c r="AI6" s="118"/>
      <c r="AJ6" s="118"/>
      <c r="AK6" s="118"/>
    </row>
    <row r="7" spans="1:37" ht="15" customHeight="1" x14ac:dyDescent="0.2">
      <c r="A7" s="91" t="s">
        <v>15</v>
      </c>
      <c r="B7" s="92">
        <f>SUM(K4:K39)</f>
        <v>7633</v>
      </c>
      <c r="C7" s="121"/>
      <c r="D7" s="134" t="s">
        <v>90</v>
      </c>
      <c r="E7" s="123"/>
      <c r="F7" s="123">
        <v>855.58</v>
      </c>
      <c r="G7" s="125" t="s">
        <v>55</v>
      </c>
      <c r="H7" s="121"/>
      <c r="I7" s="136" t="s">
        <v>93</v>
      </c>
      <c r="J7" s="137"/>
      <c r="K7" s="128">
        <v>1019</v>
      </c>
      <c r="L7" s="140"/>
      <c r="M7" s="130"/>
      <c r="N7" s="130"/>
      <c r="O7" s="130"/>
      <c r="Z7" s="131"/>
      <c r="AA7" s="131"/>
      <c r="AB7" s="131"/>
      <c r="AC7" s="131"/>
      <c r="AD7" s="131"/>
      <c r="AE7" s="131"/>
      <c r="AF7" s="131"/>
      <c r="AG7" s="131"/>
      <c r="AH7" s="131"/>
      <c r="AI7" s="131"/>
      <c r="AJ7" s="131"/>
      <c r="AK7" s="131"/>
    </row>
    <row r="8" spans="1:37" ht="15" customHeight="1" x14ac:dyDescent="0.2">
      <c r="A8" s="93" t="s">
        <v>82</v>
      </c>
      <c r="B8" s="94">
        <v>0</v>
      </c>
      <c r="C8" s="121"/>
      <c r="D8" s="134" t="s">
        <v>91</v>
      </c>
      <c r="E8" s="124"/>
      <c r="F8" s="124">
        <v>47.05</v>
      </c>
      <c r="G8" s="125" t="s">
        <v>55</v>
      </c>
      <c r="H8" s="121"/>
      <c r="I8" s="136"/>
      <c r="J8" s="138"/>
      <c r="K8" s="141"/>
      <c r="L8" s="140"/>
      <c r="M8" s="130"/>
      <c r="N8" s="130"/>
      <c r="O8" s="130"/>
      <c r="Z8" s="131"/>
      <c r="AA8" s="131"/>
      <c r="AB8" s="131"/>
      <c r="AC8" s="131"/>
      <c r="AD8" s="131"/>
      <c r="AE8" s="131"/>
      <c r="AF8" s="131"/>
      <c r="AG8" s="131"/>
      <c r="AH8" s="131"/>
      <c r="AI8" s="131"/>
      <c r="AJ8" s="131"/>
      <c r="AK8" s="131"/>
    </row>
    <row r="9" spans="1:37" ht="15" customHeight="1" x14ac:dyDescent="0.2">
      <c r="A9" s="95" t="s">
        <v>84</v>
      </c>
      <c r="B9" s="94">
        <f>Apr!E40</f>
        <v>275.5</v>
      </c>
      <c r="C9" s="121"/>
      <c r="D9" s="134"/>
      <c r="E9" s="142"/>
      <c r="F9" s="142"/>
      <c r="G9" s="143"/>
      <c r="H9" s="121"/>
      <c r="I9" s="134" t="s">
        <v>94</v>
      </c>
      <c r="J9" s="141"/>
      <c r="K9" s="128">
        <v>1019</v>
      </c>
      <c r="L9" s="144"/>
      <c r="M9" s="130"/>
      <c r="N9" s="130"/>
      <c r="O9" s="130"/>
      <c r="Z9" s="131"/>
      <c r="AA9" s="131"/>
      <c r="AB9" s="131"/>
      <c r="AC9" s="131"/>
      <c r="AD9" s="131"/>
      <c r="AE9" s="131"/>
      <c r="AF9" s="131"/>
      <c r="AG9" s="131"/>
      <c r="AH9" s="131"/>
      <c r="AI9" s="131"/>
      <c r="AJ9" s="131"/>
      <c r="AK9" s="131"/>
    </row>
    <row r="10" spans="1:37" ht="15" customHeight="1" x14ac:dyDescent="0.2">
      <c r="A10" s="87"/>
      <c r="B10" s="88"/>
      <c r="C10" s="121"/>
      <c r="D10" s="122"/>
      <c r="E10" s="123"/>
      <c r="F10" s="124"/>
      <c r="G10" s="125"/>
      <c r="H10" s="121"/>
      <c r="I10" s="134"/>
      <c r="J10" s="141"/>
      <c r="K10" s="141"/>
      <c r="L10" s="144"/>
      <c r="M10" s="130"/>
      <c r="N10" s="130"/>
      <c r="O10" s="130"/>
      <c r="Z10" s="131"/>
      <c r="AA10" s="131"/>
      <c r="AB10" s="131"/>
      <c r="AC10" s="131"/>
      <c r="AD10" s="131"/>
      <c r="AE10" s="131"/>
      <c r="AF10" s="131"/>
      <c r="AG10" s="131"/>
      <c r="AH10" s="131"/>
      <c r="AI10" s="131"/>
      <c r="AJ10" s="131"/>
      <c r="AK10" s="131"/>
    </row>
    <row r="11" spans="1:37" s="139" customFormat="1" ht="15" customHeight="1" x14ac:dyDescent="0.2">
      <c r="A11" s="89" t="s">
        <v>17</v>
      </c>
      <c r="B11" s="90">
        <f>SUM(B12:B30)</f>
        <v>7177.66</v>
      </c>
      <c r="C11" s="109"/>
      <c r="D11" s="134"/>
      <c r="E11" s="135"/>
      <c r="F11" s="135"/>
      <c r="G11" s="125"/>
      <c r="H11" s="121"/>
      <c r="I11" s="136" t="s">
        <v>95</v>
      </c>
      <c r="J11" s="138"/>
      <c r="K11" s="128">
        <v>2038</v>
      </c>
      <c r="L11" s="140"/>
      <c r="M11" s="115"/>
      <c r="N11" s="115"/>
      <c r="O11" s="115"/>
      <c r="Z11" s="118"/>
      <c r="AA11" s="118"/>
      <c r="AB11" s="118"/>
      <c r="AC11" s="118"/>
      <c r="AD11" s="118"/>
      <c r="AE11" s="118"/>
      <c r="AF11" s="118"/>
      <c r="AG11" s="118"/>
      <c r="AH11" s="118"/>
      <c r="AI11" s="118"/>
      <c r="AJ11" s="118"/>
      <c r="AK11" s="118"/>
    </row>
    <row r="12" spans="1:37" ht="15" customHeight="1" x14ac:dyDescent="0.2">
      <c r="A12" s="95" t="s">
        <v>55</v>
      </c>
      <c r="B12" s="92">
        <f>SUMIF(G4:G39,"Personal",F4:F39)</f>
        <v>4130</v>
      </c>
      <c r="C12" s="121"/>
      <c r="D12" s="134"/>
      <c r="E12" s="142"/>
      <c r="F12" s="142"/>
      <c r="G12" s="143"/>
      <c r="H12" s="121"/>
      <c r="I12" s="134"/>
      <c r="J12" s="141"/>
      <c r="K12" s="141"/>
      <c r="L12" s="140"/>
      <c r="M12" s="130"/>
      <c r="N12" s="130"/>
      <c r="O12" s="130"/>
      <c r="Z12" s="131"/>
      <c r="AA12" s="131"/>
      <c r="AB12" s="131"/>
      <c r="AC12" s="131"/>
      <c r="AD12" s="131"/>
      <c r="AE12" s="131"/>
      <c r="AF12" s="131"/>
      <c r="AG12" s="131"/>
      <c r="AH12" s="131"/>
      <c r="AI12" s="131"/>
      <c r="AJ12" s="131"/>
      <c r="AK12" s="131"/>
    </row>
    <row r="13" spans="1:37" ht="15" customHeight="1" x14ac:dyDescent="0.2">
      <c r="A13" s="95" t="s">
        <v>54</v>
      </c>
      <c r="B13" s="92">
        <f>SUMIF(G4:G39,"Freelancer",F4:F39)</f>
        <v>0</v>
      </c>
      <c r="C13" s="121"/>
      <c r="D13" s="134" t="s">
        <v>77</v>
      </c>
      <c r="E13" s="142"/>
      <c r="F13" s="142">
        <v>65</v>
      </c>
      <c r="G13" s="143" t="s">
        <v>56</v>
      </c>
      <c r="H13" s="121"/>
      <c r="I13" s="134" t="s">
        <v>96</v>
      </c>
      <c r="J13" s="141"/>
      <c r="K13" s="128">
        <v>2038</v>
      </c>
      <c r="L13" s="140"/>
      <c r="M13" s="130"/>
      <c r="N13" s="130"/>
      <c r="O13" s="130"/>
      <c r="Z13" s="131"/>
      <c r="AA13" s="131"/>
      <c r="AB13" s="131"/>
      <c r="AC13" s="131"/>
      <c r="AD13" s="131"/>
      <c r="AE13" s="131"/>
      <c r="AF13" s="131"/>
      <c r="AG13" s="131"/>
      <c r="AH13" s="131"/>
      <c r="AI13" s="131"/>
      <c r="AJ13" s="131"/>
      <c r="AK13" s="131"/>
    </row>
    <row r="14" spans="1:37" ht="15" customHeight="1" x14ac:dyDescent="0.2">
      <c r="A14" s="95" t="s">
        <v>56</v>
      </c>
      <c r="B14" s="92">
        <f>SUMIF(G4:G39,"Raumkosten (Nettomiete)",F4:F39)</f>
        <v>65</v>
      </c>
      <c r="C14" s="121"/>
      <c r="D14" s="134" t="s">
        <v>53</v>
      </c>
      <c r="E14" s="142">
        <v>9.5</v>
      </c>
      <c r="F14" s="142">
        <v>50</v>
      </c>
      <c r="G14" s="143" t="s">
        <v>53</v>
      </c>
      <c r="H14" s="121"/>
      <c r="I14" s="134"/>
      <c r="J14" s="141"/>
      <c r="K14" s="141"/>
      <c r="L14" s="140"/>
      <c r="M14" s="130"/>
      <c r="N14" s="130"/>
      <c r="O14" s="130"/>
      <c r="Z14" s="131"/>
      <c r="AA14" s="131"/>
      <c r="AB14" s="131"/>
      <c r="AC14" s="131"/>
      <c r="AD14" s="131"/>
      <c r="AE14" s="131"/>
      <c r="AF14" s="131"/>
      <c r="AG14" s="131"/>
      <c r="AH14" s="131"/>
      <c r="AI14" s="131"/>
      <c r="AJ14" s="131"/>
      <c r="AK14" s="131"/>
    </row>
    <row r="15" spans="1:37" ht="15" customHeight="1" x14ac:dyDescent="0.2">
      <c r="A15" s="95" t="s">
        <v>53</v>
      </c>
      <c r="B15" s="92">
        <f>SUMIF(G4:G39,"Nebenkosten Raum",F4:F39)</f>
        <v>50</v>
      </c>
      <c r="C15" s="121"/>
      <c r="D15" s="134" t="s">
        <v>52</v>
      </c>
      <c r="E15" s="142">
        <v>19</v>
      </c>
      <c r="F15" s="142">
        <v>119</v>
      </c>
      <c r="G15" s="143" t="s">
        <v>52</v>
      </c>
      <c r="H15" s="121"/>
      <c r="I15" s="134" t="s">
        <v>99</v>
      </c>
      <c r="J15" s="141"/>
      <c r="K15" s="128">
        <v>500</v>
      </c>
      <c r="L15" s="140"/>
      <c r="M15" s="130"/>
      <c r="N15" s="130"/>
      <c r="O15" s="130"/>
      <c r="Z15" s="131"/>
      <c r="AA15" s="131"/>
      <c r="AB15" s="131"/>
      <c r="AC15" s="131"/>
      <c r="AD15" s="131"/>
      <c r="AE15" s="131"/>
      <c r="AF15" s="131"/>
      <c r="AG15" s="131"/>
      <c r="AH15" s="131"/>
      <c r="AI15" s="131"/>
      <c r="AJ15" s="131"/>
      <c r="AK15" s="131"/>
    </row>
    <row r="16" spans="1:37" ht="15" customHeight="1" x14ac:dyDescent="0.2">
      <c r="A16" s="95" t="s">
        <v>52</v>
      </c>
      <c r="B16" s="92">
        <f>SUMIF(G4:G39,"Wareneinkauf",F4:F39)</f>
        <v>119</v>
      </c>
      <c r="C16" s="121"/>
      <c r="D16" s="134" t="s">
        <v>75</v>
      </c>
      <c r="E16" s="142">
        <v>19</v>
      </c>
      <c r="F16" s="142">
        <v>119</v>
      </c>
      <c r="G16" s="143" t="s">
        <v>75</v>
      </c>
      <c r="H16" s="121"/>
      <c r="I16" s="134"/>
      <c r="J16" s="145"/>
      <c r="K16" s="141"/>
      <c r="L16" s="140"/>
      <c r="M16" s="130"/>
      <c r="N16" s="130"/>
      <c r="O16" s="130"/>
      <c r="Z16" s="131"/>
      <c r="AA16" s="131"/>
      <c r="AB16" s="131"/>
      <c r="AC16" s="131"/>
      <c r="AD16" s="131"/>
      <c r="AE16" s="131"/>
      <c r="AF16" s="131"/>
      <c r="AG16" s="131"/>
      <c r="AH16" s="131"/>
      <c r="AI16" s="131"/>
      <c r="AJ16" s="131"/>
      <c r="AK16" s="131"/>
    </row>
    <row r="17" spans="1:37" ht="15" customHeight="1" x14ac:dyDescent="0.2">
      <c r="A17" s="95" t="s">
        <v>75</v>
      </c>
      <c r="B17" s="92">
        <f>SUMIF(G4:G39,"Weiterbildung",F4:F39)</f>
        <v>119</v>
      </c>
      <c r="C17" s="121"/>
      <c r="D17" s="134" t="s">
        <v>78</v>
      </c>
      <c r="E17" s="142">
        <v>19</v>
      </c>
      <c r="F17" s="142">
        <v>119</v>
      </c>
      <c r="G17" s="143" t="s">
        <v>57</v>
      </c>
      <c r="H17" s="121"/>
      <c r="I17" s="134"/>
      <c r="J17" s="145"/>
      <c r="K17" s="141"/>
      <c r="L17" s="140"/>
      <c r="M17" s="130"/>
      <c r="N17" s="130"/>
      <c r="O17" s="130"/>
      <c r="Z17" s="131"/>
      <c r="AA17" s="131"/>
      <c r="AB17" s="131"/>
      <c r="AC17" s="131"/>
      <c r="AD17" s="131"/>
      <c r="AE17" s="131"/>
      <c r="AF17" s="131"/>
      <c r="AG17" s="131"/>
      <c r="AH17" s="131"/>
      <c r="AI17" s="131"/>
      <c r="AJ17" s="131"/>
      <c r="AK17" s="131"/>
    </row>
    <row r="18" spans="1:37" ht="15" customHeight="1" x14ac:dyDescent="0.2">
      <c r="A18" s="95" t="s">
        <v>57</v>
      </c>
      <c r="B18" s="92">
        <f>SUMIF(G4:G39,"Versicherungen / Beiträge / Gebühren",F4:F39)</f>
        <v>119</v>
      </c>
      <c r="C18" s="121"/>
      <c r="D18" s="134" t="s">
        <v>58</v>
      </c>
      <c r="E18" s="142">
        <v>19</v>
      </c>
      <c r="F18" s="142">
        <v>119</v>
      </c>
      <c r="G18" s="143" t="s">
        <v>58</v>
      </c>
      <c r="H18" s="121"/>
      <c r="I18" s="134"/>
      <c r="J18" s="145"/>
      <c r="K18" s="141"/>
      <c r="L18" s="140"/>
      <c r="M18" s="130"/>
      <c r="N18" s="130"/>
      <c r="O18" s="130"/>
      <c r="Z18" s="131"/>
      <c r="AA18" s="131"/>
      <c r="AB18" s="131"/>
      <c r="AC18" s="131"/>
      <c r="AD18" s="131"/>
      <c r="AE18" s="131"/>
      <c r="AF18" s="131"/>
      <c r="AG18" s="131"/>
      <c r="AH18" s="131"/>
      <c r="AI18" s="131"/>
      <c r="AJ18" s="131"/>
      <c r="AK18" s="131"/>
    </row>
    <row r="19" spans="1:37" ht="15" customHeight="1" x14ac:dyDescent="0.2">
      <c r="A19" s="95" t="s">
        <v>58</v>
      </c>
      <c r="B19" s="92">
        <f>SUMIF(G4:G39,"Bürokosten",F4:F39)</f>
        <v>119</v>
      </c>
      <c r="C19" s="121"/>
      <c r="D19" s="134" t="s">
        <v>47</v>
      </c>
      <c r="E19" s="142">
        <v>38</v>
      </c>
      <c r="F19" s="142">
        <v>238</v>
      </c>
      <c r="G19" s="143" t="s">
        <v>47</v>
      </c>
      <c r="H19" s="121"/>
      <c r="I19" s="136"/>
      <c r="J19" s="137"/>
      <c r="K19" s="138"/>
      <c r="L19" s="140"/>
      <c r="M19" s="130"/>
      <c r="N19" s="130"/>
      <c r="O19" s="130"/>
      <c r="Z19" s="131"/>
      <c r="AA19" s="131"/>
      <c r="AB19" s="131"/>
      <c r="AC19" s="131"/>
      <c r="AD19" s="131"/>
      <c r="AE19" s="131"/>
      <c r="AF19" s="131"/>
      <c r="AG19" s="131"/>
      <c r="AH19" s="131"/>
      <c r="AI19" s="131"/>
      <c r="AJ19" s="131"/>
      <c r="AK19" s="131"/>
    </row>
    <row r="20" spans="1:37" ht="15" customHeight="1" x14ac:dyDescent="0.2">
      <c r="A20" s="95" t="s">
        <v>47</v>
      </c>
      <c r="B20" s="92">
        <f>SUMIF(G4:G39,"Software",F4:F39)</f>
        <v>238</v>
      </c>
      <c r="C20" s="121"/>
      <c r="D20" s="134" t="s">
        <v>48</v>
      </c>
      <c r="E20" s="142">
        <v>95</v>
      </c>
      <c r="F20" s="142">
        <v>500</v>
      </c>
      <c r="G20" s="143" t="s">
        <v>48</v>
      </c>
      <c r="H20" s="121"/>
      <c r="I20" s="136"/>
      <c r="J20" s="137"/>
      <c r="K20" s="138"/>
      <c r="L20" s="140"/>
      <c r="M20" s="130"/>
      <c r="N20" s="130"/>
      <c r="O20" s="130"/>
      <c r="Z20" s="131"/>
      <c r="AA20" s="131"/>
      <c r="AB20" s="131"/>
      <c r="AC20" s="131"/>
      <c r="AD20" s="131"/>
      <c r="AE20" s="131"/>
      <c r="AF20" s="131"/>
      <c r="AG20" s="131"/>
      <c r="AH20" s="131"/>
      <c r="AI20" s="131"/>
      <c r="AJ20" s="131"/>
      <c r="AK20" s="131"/>
    </row>
    <row r="21" spans="1:37" ht="15" customHeight="1" x14ac:dyDescent="0.2">
      <c r="A21" s="96" t="s">
        <v>48</v>
      </c>
      <c r="B21" s="97">
        <f>SUMIF(G4:G39,"Werbung/Vertrieb",F4:F39)</f>
        <v>500</v>
      </c>
      <c r="C21" s="121"/>
      <c r="D21" s="134" t="s">
        <v>79</v>
      </c>
      <c r="E21" s="142">
        <v>57</v>
      </c>
      <c r="F21" s="142">
        <v>300</v>
      </c>
      <c r="G21" s="143" t="s">
        <v>50</v>
      </c>
      <c r="H21" s="121"/>
      <c r="I21" s="136"/>
      <c r="J21" s="137"/>
      <c r="K21" s="138"/>
      <c r="L21" s="140"/>
      <c r="M21" s="130"/>
      <c r="N21" s="130"/>
      <c r="O21" s="130"/>
      <c r="Z21" s="131"/>
      <c r="AA21" s="131"/>
      <c r="AB21" s="131"/>
      <c r="AC21" s="131"/>
      <c r="AD21" s="131"/>
      <c r="AE21" s="131"/>
      <c r="AF21" s="131"/>
      <c r="AG21" s="131"/>
      <c r="AH21" s="131"/>
      <c r="AI21" s="131"/>
      <c r="AJ21" s="131"/>
      <c r="AK21" s="131"/>
    </row>
    <row r="22" spans="1:37" ht="15" customHeight="1" x14ac:dyDescent="0.2">
      <c r="A22" s="96" t="s">
        <v>49</v>
      </c>
      <c r="B22" s="97">
        <f>SUMIF(G4:G39,"Buchführung, Rechts- und Beratungskosten",F4:F39)</f>
        <v>0</v>
      </c>
      <c r="C22" s="121"/>
      <c r="D22" s="134" t="s">
        <v>80</v>
      </c>
      <c r="E22" s="142">
        <v>0</v>
      </c>
      <c r="F22" s="142">
        <v>200</v>
      </c>
      <c r="G22" s="143" t="s">
        <v>33</v>
      </c>
      <c r="H22" s="121"/>
      <c r="I22" s="136"/>
      <c r="J22" s="137"/>
      <c r="K22" s="138"/>
      <c r="L22" s="140"/>
      <c r="M22" s="130"/>
      <c r="N22" s="130"/>
      <c r="O22" s="130"/>
      <c r="Z22" s="131"/>
      <c r="AA22" s="131"/>
      <c r="AB22" s="131"/>
      <c r="AC22" s="131"/>
      <c r="AD22" s="131"/>
      <c r="AE22" s="131"/>
      <c r="AF22" s="131"/>
      <c r="AG22" s="131"/>
      <c r="AH22" s="131"/>
      <c r="AI22" s="131"/>
      <c r="AJ22" s="131"/>
      <c r="AK22" s="131"/>
    </row>
    <row r="23" spans="1:37" ht="15" customHeight="1" x14ac:dyDescent="0.2">
      <c r="A23" s="96" t="s">
        <v>50</v>
      </c>
      <c r="B23" s="97">
        <f>SUMIF(G4:G39,"Übernachtung  / Reisekosten",F4:F39)</f>
        <v>300</v>
      </c>
      <c r="C23" s="121"/>
      <c r="D23" s="147"/>
      <c r="E23" s="142"/>
      <c r="F23" s="142"/>
      <c r="G23" s="143"/>
      <c r="H23" s="121"/>
      <c r="I23" s="136"/>
      <c r="J23" s="137"/>
      <c r="K23" s="138"/>
      <c r="L23" s="140"/>
      <c r="M23" s="130"/>
      <c r="N23" s="130"/>
      <c r="O23" s="130"/>
      <c r="Z23" s="131"/>
      <c r="AA23" s="131"/>
      <c r="AB23" s="131"/>
      <c r="AC23" s="131"/>
      <c r="AD23" s="131"/>
      <c r="AE23" s="131"/>
      <c r="AF23" s="131"/>
      <c r="AG23" s="131"/>
      <c r="AH23" s="131"/>
      <c r="AI23" s="131"/>
      <c r="AJ23" s="131"/>
      <c r="AK23" s="131"/>
    </row>
    <row r="24" spans="1:37" ht="15" customHeight="1" x14ac:dyDescent="0.2">
      <c r="A24" s="96" t="s">
        <v>28</v>
      </c>
      <c r="B24" s="97">
        <f>SUMIF(G4:G39,"Kraftfahrzeugkosten",F4:F39)</f>
        <v>0</v>
      </c>
      <c r="C24" s="121"/>
      <c r="D24" s="147"/>
      <c r="E24" s="142"/>
      <c r="F24" s="142"/>
      <c r="G24" s="143"/>
      <c r="H24" s="121"/>
      <c r="I24" s="136"/>
      <c r="J24" s="148"/>
      <c r="K24" s="138"/>
      <c r="L24" s="140"/>
      <c r="M24" s="130"/>
      <c r="N24" s="130"/>
      <c r="O24" s="130"/>
      <c r="Z24" s="131"/>
      <c r="AA24" s="131"/>
      <c r="AB24" s="131"/>
      <c r="AC24" s="131"/>
      <c r="AD24" s="131"/>
      <c r="AE24" s="131"/>
      <c r="AF24" s="131"/>
      <c r="AG24" s="131"/>
      <c r="AH24" s="131"/>
      <c r="AI24" s="131"/>
      <c r="AJ24" s="131"/>
      <c r="AK24" s="131"/>
    </row>
    <row r="25" spans="1:37" ht="15" customHeight="1" x14ac:dyDescent="0.2">
      <c r="A25" s="96" t="s">
        <v>51</v>
      </c>
      <c r="B25" s="97">
        <f>SUMIF(G4:G39,"Sonstige Kosten",F4:F39)</f>
        <v>0</v>
      </c>
      <c r="C25" s="121"/>
      <c r="D25" s="134"/>
      <c r="E25" s="142"/>
      <c r="F25" s="142"/>
      <c r="G25" s="143"/>
      <c r="H25" s="121"/>
      <c r="I25" s="136"/>
      <c r="J25" s="148"/>
      <c r="K25" s="138"/>
      <c r="L25" s="140"/>
      <c r="M25" s="130"/>
      <c r="N25" s="130"/>
      <c r="O25" s="130"/>
      <c r="Z25" s="131"/>
      <c r="AA25" s="131"/>
      <c r="AB25" s="131"/>
      <c r="AC25" s="131"/>
      <c r="AD25" s="131"/>
      <c r="AE25" s="131"/>
      <c r="AF25" s="131"/>
      <c r="AG25" s="131"/>
      <c r="AH25" s="131"/>
      <c r="AI25" s="131"/>
      <c r="AJ25" s="131"/>
      <c r="AK25" s="131"/>
    </row>
    <row r="26" spans="1:37" ht="15" customHeight="1" x14ac:dyDescent="0.2">
      <c r="A26" s="96" t="s">
        <v>30</v>
      </c>
      <c r="B26" s="97">
        <f>SUMIF(G4:G39,"Zinsen für Kredite",F4:F39)</f>
        <v>0</v>
      </c>
      <c r="C26" s="121"/>
      <c r="D26" s="134"/>
      <c r="E26" s="142"/>
      <c r="F26" s="141"/>
      <c r="G26" s="143"/>
      <c r="H26" s="121"/>
      <c r="I26" s="136"/>
      <c r="J26" s="148"/>
      <c r="K26" s="138"/>
      <c r="L26" s="140"/>
      <c r="M26" s="130"/>
      <c r="N26" s="130"/>
      <c r="O26" s="130"/>
      <c r="Z26" s="131"/>
      <c r="AA26" s="131"/>
      <c r="AB26" s="131"/>
      <c r="AC26" s="131"/>
      <c r="AD26" s="131"/>
      <c r="AE26" s="131"/>
      <c r="AF26" s="131"/>
      <c r="AG26" s="131"/>
      <c r="AH26" s="131"/>
      <c r="AI26" s="131"/>
      <c r="AJ26" s="131"/>
      <c r="AK26" s="131"/>
    </row>
    <row r="27" spans="1:37" ht="15" customHeight="1" x14ac:dyDescent="0.2">
      <c r="A27" s="96" t="s">
        <v>31</v>
      </c>
      <c r="B27" s="97">
        <f>SUMIF(G4:G39,"Tilgung von Krediten ",F4:F39)</f>
        <v>0</v>
      </c>
      <c r="C27" s="121"/>
      <c r="D27" s="134"/>
      <c r="E27" s="142"/>
      <c r="F27" s="141"/>
      <c r="G27" s="143"/>
      <c r="H27" s="121"/>
      <c r="I27" s="136"/>
      <c r="J27" s="148"/>
      <c r="K27" s="138"/>
      <c r="L27" s="140"/>
      <c r="M27" s="130"/>
      <c r="N27" s="130"/>
      <c r="O27" s="130"/>
      <c r="Z27" s="131"/>
      <c r="AA27" s="131"/>
      <c r="AB27" s="131"/>
      <c r="AC27" s="131"/>
      <c r="AD27" s="131"/>
      <c r="AE27" s="131"/>
      <c r="AF27" s="131"/>
      <c r="AG27" s="131"/>
      <c r="AH27" s="131"/>
      <c r="AI27" s="131"/>
      <c r="AJ27" s="131"/>
      <c r="AK27" s="131"/>
    </row>
    <row r="28" spans="1:37" ht="15" customHeight="1" x14ac:dyDescent="0.2">
      <c r="A28" s="96" t="s">
        <v>32</v>
      </c>
      <c r="B28" s="97">
        <f>SUMIF(G4:G39,"Abschreibungen",F4:F39)</f>
        <v>0</v>
      </c>
      <c r="C28" s="121"/>
      <c r="D28" s="134"/>
      <c r="E28" s="142"/>
      <c r="F28" s="141"/>
      <c r="G28" s="143"/>
      <c r="H28" s="121"/>
      <c r="I28" s="136"/>
      <c r="J28" s="148"/>
      <c r="K28" s="138"/>
      <c r="L28" s="140"/>
      <c r="M28" s="130"/>
      <c r="N28" s="130"/>
      <c r="O28" s="130"/>
      <c r="Z28" s="131"/>
      <c r="AA28" s="131"/>
      <c r="AB28" s="131"/>
      <c r="AC28" s="131"/>
      <c r="AD28" s="131"/>
      <c r="AE28" s="131"/>
      <c r="AF28" s="131"/>
      <c r="AG28" s="131"/>
      <c r="AH28" s="131"/>
      <c r="AI28" s="131"/>
      <c r="AJ28" s="131"/>
      <c r="AK28" s="131"/>
    </row>
    <row r="29" spans="1:37" ht="15" customHeight="1" x14ac:dyDescent="0.2">
      <c r="A29" s="96" t="s">
        <v>33</v>
      </c>
      <c r="B29" s="97">
        <f>SUMIF(G4:G39,"Ertragssteuern (Gewerbesteuer)",F4:F39)</f>
        <v>200</v>
      </c>
      <c r="C29" s="121"/>
      <c r="D29" s="134"/>
      <c r="E29" s="142"/>
      <c r="F29" s="141"/>
      <c r="G29" s="143"/>
      <c r="H29" s="121"/>
      <c r="I29" s="136"/>
      <c r="J29" s="148"/>
      <c r="K29" s="138"/>
      <c r="L29" s="140"/>
      <c r="M29" s="130"/>
      <c r="N29" s="130"/>
      <c r="O29" s="130"/>
      <c r="Z29" s="131"/>
      <c r="AA29" s="131"/>
      <c r="AB29" s="131"/>
      <c r="AC29" s="131"/>
      <c r="AD29" s="131"/>
      <c r="AE29" s="131"/>
      <c r="AF29" s="131"/>
      <c r="AG29" s="131"/>
      <c r="AH29" s="131"/>
      <c r="AI29" s="131"/>
      <c r="AJ29" s="131"/>
      <c r="AK29" s="131"/>
    </row>
    <row r="30" spans="1:37" ht="15" customHeight="1" thickBot="1" x14ac:dyDescent="0.25">
      <c r="A30" s="98" t="s">
        <v>85</v>
      </c>
      <c r="B30" s="99">
        <f>(ROUNDDOWN(Apr!B7/1.19,0))*0.19</f>
        <v>1218.6600000000001</v>
      </c>
      <c r="C30" s="121"/>
      <c r="D30" s="134"/>
      <c r="E30" s="142"/>
      <c r="F30" s="141"/>
      <c r="G30" s="143"/>
      <c r="H30" s="121"/>
      <c r="I30" s="136"/>
      <c r="J30" s="148"/>
      <c r="K30" s="124"/>
      <c r="L30" s="136"/>
      <c r="M30" s="130"/>
      <c r="N30" s="130"/>
      <c r="O30" s="130"/>
      <c r="Z30" s="131"/>
      <c r="AA30" s="131"/>
      <c r="AB30" s="131"/>
      <c r="AC30" s="131"/>
      <c r="AD30" s="131"/>
      <c r="AE30" s="131"/>
      <c r="AF30" s="131"/>
      <c r="AG30" s="131"/>
      <c r="AH30" s="131"/>
      <c r="AI30" s="131"/>
      <c r="AJ30" s="131"/>
      <c r="AK30" s="131"/>
    </row>
    <row r="31" spans="1:37" ht="15" customHeight="1" x14ac:dyDescent="0.2">
      <c r="A31" s="87"/>
      <c r="B31" s="88"/>
      <c r="C31" s="121"/>
      <c r="D31" s="134"/>
      <c r="E31" s="142"/>
      <c r="F31" s="141"/>
      <c r="G31" s="143"/>
      <c r="H31" s="121"/>
      <c r="I31" s="136"/>
      <c r="J31" s="148"/>
      <c r="K31" s="124"/>
      <c r="L31" s="136"/>
      <c r="M31" s="130"/>
      <c r="Z31" s="131"/>
      <c r="AA31" s="131"/>
      <c r="AB31" s="131"/>
      <c r="AC31" s="131"/>
      <c r="AD31" s="131"/>
      <c r="AE31" s="131"/>
      <c r="AF31" s="131"/>
      <c r="AG31" s="131"/>
      <c r="AH31" s="131"/>
      <c r="AI31" s="131"/>
      <c r="AJ31" s="131"/>
      <c r="AK31" s="131"/>
    </row>
    <row r="32" spans="1:37" ht="15" customHeight="1" x14ac:dyDescent="0.2">
      <c r="A32" s="100" t="s">
        <v>35</v>
      </c>
      <c r="B32" s="101">
        <f>B6-B11</f>
        <v>730.84000000000015</v>
      </c>
      <c r="C32" s="109"/>
      <c r="D32" s="134"/>
      <c r="E32" s="142"/>
      <c r="F32" s="141"/>
      <c r="G32" s="143"/>
      <c r="H32" s="121"/>
      <c r="I32" s="136"/>
      <c r="J32" s="148"/>
      <c r="K32" s="124"/>
      <c r="L32" s="136"/>
      <c r="M32" s="115"/>
      <c r="Z32" s="118"/>
      <c r="AA32" s="118"/>
      <c r="AB32" s="118"/>
      <c r="AC32" s="118"/>
      <c r="AD32" s="118"/>
      <c r="AE32" s="118"/>
      <c r="AF32" s="118"/>
      <c r="AG32" s="118"/>
      <c r="AH32" s="118"/>
      <c r="AI32" s="118"/>
      <c r="AJ32" s="118"/>
      <c r="AK32" s="118"/>
    </row>
    <row r="33" spans="1:37" ht="15" customHeight="1" x14ac:dyDescent="0.2">
      <c r="A33" s="87"/>
      <c r="B33" s="88"/>
      <c r="C33" s="121"/>
      <c r="D33" s="134"/>
      <c r="E33" s="142"/>
      <c r="F33" s="141"/>
      <c r="G33" s="143"/>
      <c r="H33" s="121"/>
      <c r="I33" s="136"/>
      <c r="J33" s="148"/>
      <c r="K33" s="124"/>
      <c r="L33" s="136"/>
      <c r="M33" s="130"/>
      <c r="Z33" s="131"/>
      <c r="AA33" s="131"/>
      <c r="AB33" s="131"/>
      <c r="AC33" s="131"/>
      <c r="AD33" s="131"/>
      <c r="AE33" s="131"/>
      <c r="AF33" s="131"/>
      <c r="AG33" s="131"/>
      <c r="AH33" s="131"/>
      <c r="AI33" s="131"/>
      <c r="AJ33" s="131"/>
      <c r="AK33" s="131"/>
    </row>
    <row r="34" spans="1:37" s="139" customFormat="1" ht="15" customHeight="1" x14ac:dyDescent="0.2">
      <c r="A34" s="89" t="s">
        <v>36</v>
      </c>
      <c r="B34" s="90">
        <f>B4+B32+B37+B38+B39</f>
        <v>13654.2</v>
      </c>
      <c r="C34" s="109"/>
      <c r="D34" s="136"/>
      <c r="E34" s="124"/>
      <c r="F34" s="138"/>
      <c r="G34" s="125"/>
      <c r="H34" s="121"/>
      <c r="I34" s="136"/>
      <c r="J34" s="148"/>
      <c r="K34" s="124"/>
      <c r="L34" s="136"/>
      <c r="M34" s="115"/>
      <c r="Z34" s="118"/>
      <c r="AA34" s="118"/>
      <c r="AB34" s="118"/>
      <c r="AC34" s="118"/>
      <c r="AD34" s="118"/>
      <c r="AE34" s="118"/>
      <c r="AF34" s="118"/>
      <c r="AG34" s="118"/>
      <c r="AH34" s="118"/>
      <c r="AI34" s="118"/>
      <c r="AJ34" s="118"/>
      <c r="AK34" s="118"/>
    </row>
    <row r="35" spans="1:37" ht="15" customHeight="1" x14ac:dyDescent="0.2">
      <c r="B35" s="120"/>
      <c r="C35" s="121"/>
      <c r="D35" s="136"/>
      <c r="E35" s="124"/>
      <c r="F35" s="138"/>
      <c r="G35" s="125"/>
      <c r="H35" s="121"/>
      <c r="I35" s="136"/>
      <c r="J35" s="148"/>
      <c r="K35" s="124"/>
      <c r="L35" s="136"/>
      <c r="M35" s="130"/>
      <c r="Z35" s="131"/>
      <c r="AA35" s="131"/>
      <c r="AB35" s="131"/>
      <c r="AC35" s="131"/>
      <c r="AD35" s="131"/>
      <c r="AE35" s="131"/>
      <c r="AF35" s="131"/>
      <c r="AG35" s="131"/>
      <c r="AH35" s="131"/>
      <c r="AI35" s="131"/>
      <c r="AJ35" s="131"/>
      <c r="AK35" s="131"/>
    </row>
    <row r="36" spans="1:37" s="139" customFormat="1" ht="15" customHeight="1" x14ac:dyDescent="0.2">
      <c r="A36" s="132" t="s">
        <v>37</v>
      </c>
      <c r="B36" s="133"/>
      <c r="C36" s="109"/>
      <c r="D36" s="136"/>
      <c r="E36" s="124"/>
      <c r="F36" s="138"/>
      <c r="G36" s="125"/>
      <c r="H36" s="121"/>
      <c r="I36" s="136"/>
      <c r="J36" s="148"/>
      <c r="K36" s="124"/>
      <c r="L36" s="136"/>
      <c r="M36" s="115"/>
      <c r="Z36" s="118"/>
      <c r="AA36" s="118"/>
      <c r="AB36" s="118"/>
      <c r="AC36" s="118"/>
      <c r="AD36" s="118"/>
      <c r="AE36" s="118"/>
      <c r="AF36" s="118"/>
      <c r="AG36" s="118"/>
      <c r="AH36" s="118"/>
      <c r="AI36" s="118"/>
      <c r="AJ36" s="118"/>
      <c r="AK36" s="118"/>
    </row>
    <row r="37" spans="1:37" ht="15" customHeight="1" x14ac:dyDescent="0.2">
      <c r="A37" s="151" t="s">
        <v>38</v>
      </c>
      <c r="B37" s="152"/>
      <c r="C37" s="121"/>
      <c r="D37" s="136"/>
      <c r="E37" s="124"/>
      <c r="F37" s="138"/>
      <c r="G37" s="125"/>
      <c r="H37" s="121"/>
      <c r="I37" s="136"/>
      <c r="J37" s="148"/>
      <c r="K37" s="124"/>
      <c r="L37" s="136"/>
      <c r="M37" s="130"/>
      <c r="Z37" s="131"/>
      <c r="AA37" s="131"/>
      <c r="AB37" s="131"/>
      <c r="AC37" s="131"/>
      <c r="AD37" s="131"/>
      <c r="AE37" s="131"/>
      <c r="AF37" s="131"/>
      <c r="AG37" s="131"/>
      <c r="AH37" s="131"/>
      <c r="AI37" s="131"/>
      <c r="AJ37" s="131"/>
      <c r="AK37" s="131"/>
    </row>
    <row r="38" spans="1:37" ht="15" customHeight="1" x14ac:dyDescent="0.2">
      <c r="A38" s="146" t="s">
        <v>39</v>
      </c>
      <c r="B38" s="124"/>
      <c r="C38" s="121"/>
      <c r="D38" s="136"/>
      <c r="E38" s="124"/>
      <c r="F38" s="138"/>
      <c r="G38" s="125"/>
      <c r="H38" s="121"/>
      <c r="I38" s="136"/>
      <c r="J38" s="148"/>
      <c r="K38" s="124"/>
      <c r="L38" s="136"/>
      <c r="M38" s="130"/>
      <c r="Z38" s="131"/>
      <c r="AA38" s="131"/>
      <c r="AB38" s="131"/>
      <c r="AC38" s="131"/>
      <c r="AD38" s="131"/>
      <c r="AE38" s="131"/>
      <c r="AF38" s="131"/>
      <c r="AG38" s="131"/>
      <c r="AH38" s="131"/>
      <c r="AI38" s="131"/>
      <c r="AJ38" s="131"/>
      <c r="AK38" s="131"/>
    </row>
    <row r="39" spans="1:37" ht="15" customHeight="1" thickBot="1" x14ac:dyDescent="0.25">
      <c r="A39" s="149" t="s">
        <v>100</v>
      </c>
      <c r="B39" s="150"/>
      <c r="C39" s="121"/>
      <c r="D39" s="153"/>
      <c r="E39" s="154"/>
      <c r="F39" s="150"/>
      <c r="G39" s="155"/>
      <c r="H39" s="130"/>
      <c r="I39" s="153"/>
      <c r="J39" s="156"/>
      <c r="K39" s="150"/>
      <c r="L39" s="153"/>
      <c r="M39" s="130"/>
      <c r="Z39" s="131"/>
      <c r="AA39" s="131"/>
      <c r="AB39" s="131"/>
      <c r="AC39" s="131"/>
      <c r="AD39" s="131"/>
      <c r="AE39" s="131"/>
      <c r="AF39" s="131"/>
      <c r="AG39" s="131"/>
      <c r="AH39" s="131"/>
      <c r="AI39" s="131"/>
      <c r="AJ39" s="131"/>
      <c r="AK39" s="131"/>
    </row>
    <row r="40" spans="1:37" x14ac:dyDescent="0.2">
      <c r="D40" s="133" t="s">
        <v>74</v>
      </c>
      <c r="E40" s="133">
        <f>SUM(E4:E39)</f>
        <v>275.5</v>
      </c>
      <c r="F40" s="133">
        <f>SUM(F4:F39)</f>
        <v>5959</v>
      </c>
    </row>
  </sheetData>
  <sheetProtection sheet="1" objects="1" scenarios="1" selectLockedCells="1"/>
  <protectedRanges>
    <protectedRange algorithmName="SHA-512" hashValue="i/+B6Cqh5AyDEqjPK02kY6qu0mSjzw30gqoO6L96t2UFwIyn+ceMwovQn/wzaWjrkv00wablSTAk5l/Zp3NZ4Q==" saltValue="M2qQ7CghH4uhBg4ebwfGvQ==" spinCount="100000" sqref="C12:C17 M12:O17" name="Bereich1"/>
    <protectedRange algorithmName="SHA-512" hashValue="i/+B6Cqh5AyDEqjPK02kY6qu0mSjzw30gqoO6L96t2UFwIyn+ceMwovQn/wzaWjrkv00wablSTAk5l/Zp3NZ4Q==" saltValue="M2qQ7CghH4uhBg4ebwfGvQ==" spinCount="100000" sqref="L12:L17" name="Bereich1_3"/>
    <protectedRange algorithmName="SHA-512" hashValue="i/+B6Cqh5AyDEqjPK02kY6qu0mSjzw30gqoO6L96t2UFwIyn+ceMwovQn/wzaWjrkv00wablSTAk5l/Zp3NZ4Q==" saltValue="M2qQ7CghH4uhBg4ebwfGvQ==" spinCount="100000" sqref="E24" name="Bereich1_1_2_2_1_1"/>
    <protectedRange algorithmName="SHA-512" hashValue="i/+B6Cqh5AyDEqjPK02kY6qu0mSjzw30gqoO6L96t2UFwIyn+ceMwovQn/wzaWjrkv00wablSTAk5l/Zp3NZ4Q==" saltValue="M2qQ7CghH4uhBg4ebwfGvQ==" spinCount="100000" sqref="H12:H17" name="Bereich1_1_2_1"/>
    <protectedRange algorithmName="SHA-512" hashValue="i/+B6Cqh5AyDEqjPK02kY6qu0mSjzw30gqoO6L96t2UFwIyn+ceMwovQn/wzaWjrkv00wablSTAk5l/Zp3NZ4Q==" saltValue="M2qQ7CghH4uhBg4ebwfGvQ==" spinCount="100000" sqref="D9:F9" name="Bereich1_1_2_3_2"/>
    <protectedRange algorithmName="SHA-512" hashValue="i/+B6Cqh5AyDEqjPK02kY6qu0mSjzw30gqoO6L96t2UFwIyn+ceMwovQn/wzaWjrkv00wablSTAk5l/Zp3NZ4Q==" saltValue="M2qQ7CghH4uhBg4ebwfGvQ==" spinCount="100000" sqref="D11:F11 D6:F6" name="Bereich1_1_2_3_1_1_1"/>
    <protectedRange algorithmName="SHA-512" hashValue="i/+B6Cqh5AyDEqjPK02kY6qu0mSjzw30gqoO6L96t2UFwIyn+ceMwovQn/wzaWjrkv00wablSTAk5l/Zp3NZ4Q==" saltValue="M2qQ7CghH4uhBg4ebwfGvQ==" spinCount="100000" sqref="E12:F12" name="Bereich1_3_2"/>
    <protectedRange algorithmName="SHA-512" hashValue="i/+B6Cqh5AyDEqjPK02kY6qu0mSjzw30gqoO6L96t2UFwIyn+ceMwovQn/wzaWjrkv00wablSTAk5l/Zp3NZ4Q==" saltValue="M2qQ7CghH4uhBg4ebwfGvQ==" spinCount="100000" sqref="D8" name="Bereich1_3_1_1_1_1"/>
    <protectedRange algorithmName="SHA-512" hashValue="i/+B6Cqh5AyDEqjPK02kY6qu0mSjzw30gqoO6L96t2UFwIyn+ceMwovQn/wzaWjrkv00wablSTAk5l/Zp3NZ4Q==" saltValue="M2qQ7CghH4uhBg4ebwfGvQ==" spinCount="100000" sqref="D7" name="Bereich1_2_1_1_1_1_1"/>
    <protectedRange algorithmName="SHA-512" hashValue="i/+B6Cqh5AyDEqjPK02kY6qu0mSjzw30gqoO6L96t2UFwIyn+ceMwovQn/wzaWjrkv00wablSTAk5l/Zp3NZ4Q==" saltValue="M2qQ7CghH4uhBg4ebwfGvQ==" spinCount="100000" sqref="I16:K18" name="Bereich1_1_1_1_1"/>
    <protectedRange algorithmName="SHA-512" hashValue="i/+B6Cqh5AyDEqjPK02kY6qu0mSjzw30gqoO6L96t2UFwIyn+ceMwovQn/wzaWjrkv00wablSTAk5l/Zp3NZ4Q==" saltValue="M2qQ7CghH4uhBg4ebwfGvQ==" spinCount="100000" sqref="I12:K12 I14:K14 I13:J13 I15:J15" name="Bereich1_1_1_1_1_1"/>
  </protectedRanges>
  <dataValidations count="1">
    <dataValidation type="list" allowBlank="1" showInputMessage="1" showErrorMessage="1" errorTitle="Falsche Daten" sqref="G5:G39" xr:uid="{0C159FFB-B1ED-47E8-8DD9-13DBCCBC5A11}">
      <formula1>Ausgaben</formula1>
    </dataValidation>
  </dataValidations>
  <pageMargins left="0.7" right="0.7" top="0.78740157499999996" bottom="0.78740157499999996" header="0.3" footer="0.3"/>
  <pageSetup paperSize="9" orientation="portrait" horizontalDpi="4294967293"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K40"/>
  <sheetViews>
    <sheetView workbookViewId="0">
      <selection activeCell="D5" sqref="D5"/>
    </sheetView>
  </sheetViews>
  <sheetFormatPr baseColWidth="10" defaultRowHeight="12" x14ac:dyDescent="0.2"/>
  <cols>
    <col min="1" max="1" width="55.140625" style="119" customWidth="1"/>
    <col min="2" max="2" width="11.42578125" style="104"/>
    <col min="3" max="3" width="2.140625" style="104" customWidth="1"/>
    <col min="4" max="4" width="27" style="104" customWidth="1"/>
    <col min="5" max="6" width="11.42578125" style="104"/>
    <col min="7" max="7" width="39" style="104" customWidth="1"/>
    <col min="8" max="8" width="5.28515625" style="104" customWidth="1"/>
    <col min="9" max="9" width="27" style="104" customWidth="1"/>
    <col min="10" max="16384" width="11.42578125" style="104"/>
  </cols>
  <sheetData>
    <row r="1" spans="1:37" s="102" customFormat="1" ht="20.100000000000001" customHeight="1" x14ac:dyDescent="0.3">
      <c r="A1" s="82" t="s">
        <v>66</v>
      </c>
      <c r="B1" s="82"/>
    </row>
    <row r="2" spans="1:37" s="102" customFormat="1" ht="15" customHeight="1" x14ac:dyDescent="0.3">
      <c r="A2" s="82"/>
      <c r="B2" s="82"/>
    </row>
    <row r="3" spans="1:37" ht="15" customHeight="1" thickBot="1" x14ac:dyDescent="0.25">
      <c r="A3" s="83" t="s">
        <v>6</v>
      </c>
      <c r="B3" s="84" t="s">
        <v>10</v>
      </c>
      <c r="C3" s="103"/>
      <c r="E3" s="105"/>
      <c r="F3" s="105"/>
      <c r="G3" s="105"/>
      <c r="I3" s="105"/>
      <c r="J3" s="105"/>
      <c r="K3" s="105"/>
      <c r="L3" s="105"/>
      <c r="M3" s="106"/>
      <c r="N3" s="106"/>
      <c r="O3" s="106"/>
      <c r="Z3" s="107"/>
      <c r="AA3" s="107"/>
      <c r="AB3" s="107"/>
      <c r="AC3" s="107"/>
      <c r="AD3" s="107"/>
      <c r="AE3" s="107"/>
      <c r="AF3" s="108"/>
      <c r="AG3" s="108"/>
      <c r="AH3" s="108"/>
      <c r="AI3" s="108"/>
      <c r="AJ3" s="108"/>
      <c r="AK3" s="108"/>
    </row>
    <row r="4" spans="1:37" ht="15" customHeight="1" thickBot="1" x14ac:dyDescent="0.25">
      <c r="A4" s="85" t="s">
        <v>13</v>
      </c>
      <c r="B4" s="86">
        <f>Gesamt!G4</f>
        <v>13654.2</v>
      </c>
      <c r="C4" s="109"/>
      <c r="D4" s="110" t="s">
        <v>42</v>
      </c>
      <c r="E4" s="111" t="s">
        <v>61</v>
      </c>
      <c r="F4" s="112" t="s">
        <v>44</v>
      </c>
      <c r="G4" s="112" t="s">
        <v>45</v>
      </c>
      <c r="H4" s="106"/>
      <c r="I4" s="113" t="s">
        <v>46</v>
      </c>
      <c r="J4" s="114" t="s">
        <v>86</v>
      </c>
      <c r="K4" s="112" t="s">
        <v>44</v>
      </c>
      <c r="L4" s="112" t="s">
        <v>45</v>
      </c>
      <c r="M4" s="115"/>
      <c r="N4" s="115"/>
      <c r="O4" s="115"/>
      <c r="Z4" s="118"/>
      <c r="AA4" s="118"/>
      <c r="AB4" s="118"/>
      <c r="AC4" s="118"/>
      <c r="AD4" s="118"/>
      <c r="AE4" s="118"/>
      <c r="AF4" s="118"/>
      <c r="AG4" s="118"/>
      <c r="AH4" s="118"/>
      <c r="AI4" s="118"/>
      <c r="AJ4" s="118"/>
      <c r="AK4" s="118"/>
    </row>
    <row r="5" spans="1:37" ht="15" customHeight="1" x14ac:dyDescent="0.2">
      <c r="A5" s="87"/>
      <c r="B5" s="88"/>
      <c r="C5" s="121"/>
      <c r="D5" s="122" t="s">
        <v>89</v>
      </c>
      <c r="E5" s="123"/>
      <c r="F5" s="124">
        <v>3097.37</v>
      </c>
      <c r="G5" s="125" t="s">
        <v>55</v>
      </c>
      <c r="H5" s="121"/>
      <c r="I5" s="126" t="s">
        <v>92</v>
      </c>
      <c r="J5" s="127"/>
      <c r="K5" s="128">
        <v>1019</v>
      </c>
      <c r="L5" s="129"/>
      <c r="M5" s="130"/>
      <c r="N5" s="130"/>
      <c r="O5" s="130"/>
      <c r="Z5" s="131"/>
      <c r="AA5" s="131"/>
      <c r="AB5" s="131"/>
      <c r="AC5" s="131"/>
      <c r="AD5" s="131"/>
      <c r="AE5" s="131"/>
      <c r="AF5" s="131"/>
      <c r="AG5" s="131"/>
      <c r="AH5" s="131"/>
      <c r="AI5" s="131"/>
      <c r="AJ5" s="131"/>
      <c r="AK5" s="131"/>
    </row>
    <row r="6" spans="1:37" s="139" customFormat="1" ht="15" customHeight="1" x14ac:dyDescent="0.2">
      <c r="A6" s="89" t="s">
        <v>14</v>
      </c>
      <c r="B6" s="90">
        <f>SUM(B7:B9)</f>
        <v>7908.5</v>
      </c>
      <c r="C6" s="109"/>
      <c r="D6" s="134" t="s">
        <v>81</v>
      </c>
      <c r="E6" s="135"/>
      <c r="F6" s="135">
        <v>130</v>
      </c>
      <c r="G6" s="125" t="s">
        <v>55</v>
      </c>
      <c r="H6" s="121"/>
      <c r="I6" s="136"/>
      <c r="J6" s="137"/>
      <c r="K6" s="138"/>
      <c r="L6" s="129"/>
      <c r="M6" s="115"/>
      <c r="N6" s="115"/>
      <c r="O6" s="115"/>
      <c r="Z6" s="118"/>
      <c r="AA6" s="118"/>
      <c r="AB6" s="118"/>
      <c r="AC6" s="118"/>
      <c r="AD6" s="118"/>
      <c r="AE6" s="118"/>
      <c r="AF6" s="118"/>
      <c r="AG6" s="118"/>
      <c r="AH6" s="118"/>
      <c r="AI6" s="118"/>
      <c r="AJ6" s="118"/>
      <c r="AK6" s="118"/>
    </row>
    <row r="7" spans="1:37" ht="15" customHeight="1" x14ac:dyDescent="0.2">
      <c r="A7" s="91" t="s">
        <v>15</v>
      </c>
      <c r="B7" s="92">
        <f>SUM(K4:K39)</f>
        <v>7633</v>
      </c>
      <c r="C7" s="121"/>
      <c r="D7" s="134" t="s">
        <v>90</v>
      </c>
      <c r="E7" s="123"/>
      <c r="F7" s="123">
        <v>855.58</v>
      </c>
      <c r="G7" s="125" t="s">
        <v>55</v>
      </c>
      <c r="H7" s="121"/>
      <c r="I7" s="136" t="s">
        <v>93</v>
      </c>
      <c r="J7" s="137"/>
      <c r="K7" s="128">
        <v>1019</v>
      </c>
      <c r="L7" s="140"/>
      <c r="M7" s="130"/>
      <c r="N7" s="130"/>
      <c r="O7" s="130"/>
      <c r="Z7" s="131"/>
      <c r="AA7" s="131"/>
      <c r="AB7" s="131"/>
      <c r="AC7" s="131"/>
      <c r="AD7" s="131"/>
      <c r="AE7" s="131"/>
      <c r="AF7" s="131"/>
      <c r="AG7" s="131"/>
      <c r="AH7" s="131"/>
      <c r="AI7" s="131"/>
      <c r="AJ7" s="131"/>
      <c r="AK7" s="131"/>
    </row>
    <row r="8" spans="1:37" ht="15" customHeight="1" x14ac:dyDescent="0.2">
      <c r="A8" s="93" t="s">
        <v>82</v>
      </c>
      <c r="B8" s="94">
        <v>0</v>
      </c>
      <c r="C8" s="121"/>
      <c r="D8" s="134" t="s">
        <v>91</v>
      </c>
      <c r="E8" s="124"/>
      <c r="F8" s="124">
        <v>47.05</v>
      </c>
      <c r="G8" s="125" t="s">
        <v>55</v>
      </c>
      <c r="H8" s="121"/>
      <c r="I8" s="136"/>
      <c r="J8" s="138"/>
      <c r="K8" s="141"/>
      <c r="L8" s="140"/>
      <c r="M8" s="130"/>
      <c r="N8" s="130"/>
      <c r="O8" s="130"/>
      <c r="Z8" s="131"/>
      <c r="AA8" s="131"/>
      <c r="AB8" s="131"/>
      <c r="AC8" s="131"/>
      <c r="AD8" s="131"/>
      <c r="AE8" s="131"/>
      <c r="AF8" s="131"/>
      <c r="AG8" s="131"/>
      <c r="AH8" s="131"/>
      <c r="AI8" s="131"/>
      <c r="AJ8" s="131"/>
      <c r="AK8" s="131"/>
    </row>
    <row r="9" spans="1:37" ht="15" customHeight="1" x14ac:dyDescent="0.2">
      <c r="A9" s="95" t="s">
        <v>84</v>
      </c>
      <c r="B9" s="94">
        <f>Mai!E40</f>
        <v>275.5</v>
      </c>
      <c r="C9" s="121"/>
      <c r="D9" s="134"/>
      <c r="E9" s="142"/>
      <c r="F9" s="142"/>
      <c r="G9" s="143"/>
      <c r="H9" s="121"/>
      <c r="I9" s="134" t="s">
        <v>94</v>
      </c>
      <c r="J9" s="141"/>
      <c r="K9" s="128">
        <v>1019</v>
      </c>
      <c r="L9" s="144"/>
      <c r="M9" s="130"/>
      <c r="N9" s="130"/>
      <c r="O9" s="130"/>
      <c r="Z9" s="131"/>
      <c r="AA9" s="131"/>
      <c r="AB9" s="131"/>
      <c r="AC9" s="131"/>
      <c r="AD9" s="131"/>
      <c r="AE9" s="131"/>
      <c r="AF9" s="131"/>
      <c r="AG9" s="131"/>
      <c r="AH9" s="131"/>
      <c r="AI9" s="131"/>
      <c r="AJ9" s="131"/>
      <c r="AK9" s="131"/>
    </row>
    <row r="10" spans="1:37" ht="15" customHeight="1" x14ac:dyDescent="0.2">
      <c r="A10" s="87"/>
      <c r="B10" s="88"/>
      <c r="C10" s="121"/>
      <c r="D10" s="122"/>
      <c r="E10" s="123"/>
      <c r="F10" s="124"/>
      <c r="G10" s="125"/>
      <c r="H10" s="121"/>
      <c r="I10" s="134"/>
      <c r="J10" s="141"/>
      <c r="K10" s="141"/>
      <c r="L10" s="144"/>
      <c r="M10" s="130"/>
      <c r="N10" s="130"/>
      <c r="O10" s="130"/>
      <c r="Z10" s="131"/>
      <c r="AA10" s="131"/>
      <c r="AB10" s="131"/>
      <c r="AC10" s="131"/>
      <c r="AD10" s="131"/>
      <c r="AE10" s="131"/>
      <c r="AF10" s="131"/>
      <c r="AG10" s="131"/>
      <c r="AH10" s="131"/>
      <c r="AI10" s="131"/>
      <c r="AJ10" s="131"/>
      <c r="AK10" s="131"/>
    </row>
    <row r="11" spans="1:37" s="139" customFormat="1" ht="15" customHeight="1" x14ac:dyDescent="0.2">
      <c r="A11" s="89" t="s">
        <v>17</v>
      </c>
      <c r="B11" s="90">
        <f>SUM(B12:B30)</f>
        <v>7177.66</v>
      </c>
      <c r="C11" s="109"/>
      <c r="D11" s="134"/>
      <c r="E11" s="135"/>
      <c r="F11" s="135"/>
      <c r="G11" s="125"/>
      <c r="H11" s="121"/>
      <c r="I11" s="136" t="s">
        <v>95</v>
      </c>
      <c r="J11" s="138"/>
      <c r="K11" s="128">
        <v>2038</v>
      </c>
      <c r="L11" s="140"/>
      <c r="M11" s="115"/>
      <c r="N11" s="115"/>
      <c r="O11" s="115"/>
      <c r="Z11" s="118"/>
      <c r="AA11" s="118"/>
      <c r="AB11" s="118"/>
      <c r="AC11" s="118"/>
      <c r="AD11" s="118"/>
      <c r="AE11" s="118"/>
      <c r="AF11" s="118"/>
      <c r="AG11" s="118"/>
      <c r="AH11" s="118"/>
      <c r="AI11" s="118"/>
      <c r="AJ11" s="118"/>
      <c r="AK11" s="118"/>
    </row>
    <row r="12" spans="1:37" ht="15" customHeight="1" x14ac:dyDescent="0.2">
      <c r="A12" s="95" t="s">
        <v>55</v>
      </c>
      <c r="B12" s="92">
        <f>SUMIF(G4:G39,"Personal",F4:F39)</f>
        <v>4130</v>
      </c>
      <c r="C12" s="121"/>
      <c r="D12" s="134"/>
      <c r="E12" s="142"/>
      <c r="F12" s="142"/>
      <c r="G12" s="143"/>
      <c r="H12" s="121"/>
      <c r="I12" s="134"/>
      <c r="J12" s="141"/>
      <c r="K12" s="141"/>
      <c r="L12" s="140"/>
      <c r="M12" s="130"/>
      <c r="N12" s="130"/>
      <c r="O12" s="130"/>
      <c r="Z12" s="131"/>
      <c r="AA12" s="131"/>
      <c r="AB12" s="131"/>
      <c r="AC12" s="131"/>
      <c r="AD12" s="131"/>
      <c r="AE12" s="131"/>
      <c r="AF12" s="131"/>
      <c r="AG12" s="131"/>
      <c r="AH12" s="131"/>
      <c r="AI12" s="131"/>
      <c r="AJ12" s="131"/>
      <c r="AK12" s="131"/>
    </row>
    <row r="13" spans="1:37" ht="15" customHeight="1" x14ac:dyDescent="0.2">
      <c r="A13" s="95" t="s">
        <v>54</v>
      </c>
      <c r="B13" s="92">
        <f>SUMIF(G4:G39,"Freelancer",F4:F39)</f>
        <v>0</v>
      </c>
      <c r="C13" s="121"/>
      <c r="D13" s="134" t="s">
        <v>77</v>
      </c>
      <c r="E13" s="142"/>
      <c r="F13" s="142">
        <v>65</v>
      </c>
      <c r="G13" s="143" t="s">
        <v>56</v>
      </c>
      <c r="H13" s="121"/>
      <c r="I13" s="134" t="s">
        <v>96</v>
      </c>
      <c r="J13" s="141"/>
      <c r="K13" s="128">
        <v>2038</v>
      </c>
      <c r="L13" s="140"/>
      <c r="M13" s="130"/>
      <c r="N13" s="130"/>
      <c r="O13" s="130"/>
      <c r="Z13" s="131"/>
      <c r="AA13" s="131"/>
      <c r="AB13" s="131"/>
      <c r="AC13" s="131"/>
      <c r="AD13" s="131"/>
      <c r="AE13" s="131"/>
      <c r="AF13" s="131"/>
      <c r="AG13" s="131"/>
      <c r="AH13" s="131"/>
      <c r="AI13" s="131"/>
      <c r="AJ13" s="131"/>
      <c r="AK13" s="131"/>
    </row>
    <row r="14" spans="1:37" ht="15" customHeight="1" x14ac:dyDescent="0.2">
      <c r="A14" s="95" t="s">
        <v>56</v>
      </c>
      <c r="B14" s="92">
        <f>SUMIF(G4:G39,"Raumkosten (Nettomiete)",F4:F39)</f>
        <v>65</v>
      </c>
      <c r="C14" s="121"/>
      <c r="D14" s="134" t="s">
        <v>53</v>
      </c>
      <c r="E14" s="142">
        <v>9.5</v>
      </c>
      <c r="F14" s="142">
        <v>50</v>
      </c>
      <c r="G14" s="143" t="s">
        <v>53</v>
      </c>
      <c r="H14" s="121"/>
      <c r="I14" s="134"/>
      <c r="J14" s="141"/>
      <c r="K14" s="141"/>
      <c r="L14" s="140"/>
      <c r="M14" s="130"/>
      <c r="N14" s="130"/>
      <c r="O14" s="130"/>
      <c r="Z14" s="131"/>
      <c r="AA14" s="131"/>
      <c r="AB14" s="131"/>
      <c r="AC14" s="131"/>
      <c r="AD14" s="131"/>
      <c r="AE14" s="131"/>
      <c r="AF14" s="131"/>
      <c r="AG14" s="131"/>
      <c r="AH14" s="131"/>
      <c r="AI14" s="131"/>
      <c r="AJ14" s="131"/>
      <c r="AK14" s="131"/>
    </row>
    <row r="15" spans="1:37" ht="15" customHeight="1" x14ac:dyDescent="0.2">
      <c r="A15" s="95" t="s">
        <v>53</v>
      </c>
      <c r="B15" s="92">
        <f>SUMIF(G4:G39,"Nebenkosten Raum",F4:F39)</f>
        <v>50</v>
      </c>
      <c r="C15" s="121"/>
      <c r="D15" s="134" t="s">
        <v>52</v>
      </c>
      <c r="E15" s="142">
        <v>19</v>
      </c>
      <c r="F15" s="142">
        <v>119</v>
      </c>
      <c r="G15" s="143" t="s">
        <v>52</v>
      </c>
      <c r="H15" s="121"/>
      <c r="I15" s="134" t="s">
        <v>99</v>
      </c>
      <c r="J15" s="141"/>
      <c r="K15" s="128">
        <v>500</v>
      </c>
      <c r="L15" s="140"/>
      <c r="M15" s="130"/>
      <c r="N15" s="130"/>
      <c r="O15" s="130"/>
      <c r="Z15" s="131"/>
      <c r="AA15" s="131"/>
      <c r="AB15" s="131"/>
      <c r="AC15" s="131"/>
      <c r="AD15" s="131"/>
      <c r="AE15" s="131"/>
      <c r="AF15" s="131"/>
      <c r="AG15" s="131"/>
      <c r="AH15" s="131"/>
      <c r="AI15" s="131"/>
      <c r="AJ15" s="131"/>
      <c r="AK15" s="131"/>
    </row>
    <row r="16" spans="1:37" ht="15" customHeight="1" x14ac:dyDescent="0.2">
      <c r="A16" s="95" t="s">
        <v>52</v>
      </c>
      <c r="B16" s="92">
        <f>SUMIF(G4:G39,"Wareneinkauf",F4:F39)</f>
        <v>119</v>
      </c>
      <c r="C16" s="121"/>
      <c r="D16" s="134" t="s">
        <v>75</v>
      </c>
      <c r="E16" s="142">
        <v>19</v>
      </c>
      <c r="F16" s="142">
        <v>119</v>
      </c>
      <c r="G16" s="143" t="s">
        <v>75</v>
      </c>
      <c r="H16" s="121"/>
      <c r="I16" s="134"/>
      <c r="J16" s="145"/>
      <c r="K16" s="141"/>
      <c r="L16" s="140"/>
      <c r="M16" s="130"/>
      <c r="N16" s="130"/>
      <c r="O16" s="130"/>
      <c r="Z16" s="131"/>
      <c r="AA16" s="131"/>
      <c r="AB16" s="131"/>
      <c r="AC16" s="131"/>
      <c r="AD16" s="131"/>
      <c r="AE16" s="131"/>
      <c r="AF16" s="131"/>
      <c r="AG16" s="131"/>
      <c r="AH16" s="131"/>
      <c r="AI16" s="131"/>
      <c r="AJ16" s="131"/>
      <c r="AK16" s="131"/>
    </row>
    <row r="17" spans="1:37" ht="15" customHeight="1" x14ac:dyDescent="0.2">
      <c r="A17" s="95" t="s">
        <v>75</v>
      </c>
      <c r="B17" s="92">
        <f>SUMIF(G4:G39,"Weiterbildung",F4:F39)</f>
        <v>119</v>
      </c>
      <c r="C17" s="121"/>
      <c r="D17" s="134" t="s">
        <v>78</v>
      </c>
      <c r="E17" s="142">
        <v>19</v>
      </c>
      <c r="F17" s="142">
        <v>119</v>
      </c>
      <c r="G17" s="143" t="s">
        <v>57</v>
      </c>
      <c r="H17" s="121"/>
      <c r="I17" s="134"/>
      <c r="J17" s="145"/>
      <c r="K17" s="141"/>
      <c r="L17" s="140"/>
      <c r="M17" s="130"/>
      <c r="N17" s="130"/>
      <c r="O17" s="130"/>
      <c r="Z17" s="131"/>
      <c r="AA17" s="131"/>
      <c r="AB17" s="131"/>
      <c r="AC17" s="131"/>
      <c r="AD17" s="131"/>
      <c r="AE17" s="131"/>
      <c r="AF17" s="131"/>
      <c r="AG17" s="131"/>
      <c r="AH17" s="131"/>
      <c r="AI17" s="131"/>
      <c r="AJ17" s="131"/>
      <c r="AK17" s="131"/>
    </row>
    <row r="18" spans="1:37" ht="15" customHeight="1" x14ac:dyDescent="0.2">
      <c r="A18" s="95" t="s">
        <v>57</v>
      </c>
      <c r="B18" s="92">
        <f>SUMIF(G4:G39,"Versicherungen / Beiträge / Gebühren",F4:F39)</f>
        <v>119</v>
      </c>
      <c r="C18" s="121"/>
      <c r="D18" s="134" t="s">
        <v>58</v>
      </c>
      <c r="E18" s="142">
        <v>19</v>
      </c>
      <c r="F18" s="142">
        <v>119</v>
      </c>
      <c r="G18" s="143" t="s">
        <v>58</v>
      </c>
      <c r="H18" s="121"/>
      <c r="I18" s="134"/>
      <c r="J18" s="145"/>
      <c r="K18" s="141"/>
      <c r="L18" s="140"/>
      <c r="M18" s="130"/>
      <c r="N18" s="130"/>
      <c r="O18" s="130"/>
      <c r="Z18" s="131"/>
      <c r="AA18" s="131"/>
      <c r="AB18" s="131"/>
      <c r="AC18" s="131"/>
      <c r="AD18" s="131"/>
      <c r="AE18" s="131"/>
      <c r="AF18" s="131"/>
      <c r="AG18" s="131"/>
      <c r="AH18" s="131"/>
      <c r="AI18" s="131"/>
      <c r="AJ18" s="131"/>
      <c r="AK18" s="131"/>
    </row>
    <row r="19" spans="1:37" ht="15" customHeight="1" x14ac:dyDescent="0.2">
      <c r="A19" s="95" t="s">
        <v>58</v>
      </c>
      <c r="B19" s="92">
        <f>SUMIF(G4:G39,"Bürokosten",F4:F39)</f>
        <v>119</v>
      </c>
      <c r="C19" s="121"/>
      <c r="D19" s="134" t="s">
        <v>47</v>
      </c>
      <c r="E19" s="142">
        <v>38</v>
      </c>
      <c r="F19" s="142">
        <v>238</v>
      </c>
      <c r="G19" s="143" t="s">
        <v>47</v>
      </c>
      <c r="H19" s="121"/>
      <c r="I19" s="136"/>
      <c r="J19" s="137"/>
      <c r="K19" s="138"/>
      <c r="L19" s="140"/>
      <c r="M19" s="130"/>
      <c r="N19" s="130"/>
      <c r="O19" s="130"/>
      <c r="Z19" s="131"/>
      <c r="AA19" s="131"/>
      <c r="AB19" s="131"/>
      <c r="AC19" s="131"/>
      <c r="AD19" s="131"/>
      <c r="AE19" s="131"/>
      <c r="AF19" s="131"/>
      <c r="AG19" s="131"/>
      <c r="AH19" s="131"/>
      <c r="AI19" s="131"/>
      <c r="AJ19" s="131"/>
      <c r="AK19" s="131"/>
    </row>
    <row r="20" spans="1:37" ht="15" customHeight="1" x14ac:dyDescent="0.2">
      <c r="A20" s="95" t="s">
        <v>47</v>
      </c>
      <c r="B20" s="92">
        <f>SUMIF(G4:G39,"Software",F4:F39)</f>
        <v>238</v>
      </c>
      <c r="C20" s="121"/>
      <c r="D20" s="134" t="s">
        <v>48</v>
      </c>
      <c r="E20" s="142">
        <v>95</v>
      </c>
      <c r="F20" s="142">
        <v>500</v>
      </c>
      <c r="G20" s="143" t="s">
        <v>48</v>
      </c>
      <c r="H20" s="121"/>
      <c r="I20" s="136"/>
      <c r="J20" s="137"/>
      <c r="K20" s="138"/>
      <c r="L20" s="140"/>
      <c r="M20" s="130"/>
      <c r="N20" s="130"/>
      <c r="O20" s="130"/>
      <c r="Z20" s="131"/>
      <c r="AA20" s="131"/>
      <c r="AB20" s="131"/>
      <c r="AC20" s="131"/>
      <c r="AD20" s="131"/>
      <c r="AE20" s="131"/>
      <c r="AF20" s="131"/>
      <c r="AG20" s="131"/>
      <c r="AH20" s="131"/>
      <c r="AI20" s="131"/>
      <c r="AJ20" s="131"/>
      <c r="AK20" s="131"/>
    </row>
    <row r="21" spans="1:37" ht="15" customHeight="1" x14ac:dyDescent="0.2">
      <c r="A21" s="96" t="s">
        <v>48</v>
      </c>
      <c r="B21" s="97">
        <f>SUMIF(G4:G39,"Werbung/Vertrieb",F4:F39)</f>
        <v>500</v>
      </c>
      <c r="C21" s="121"/>
      <c r="D21" s="134" t="s">
        <v>79</v>
      </c>
      <c r="E21" s="142">
        <v>57</v>
      </c>
      <c r="F21" s="142">
        <v>300</v>
      </c>
      <c r="G21" s="143" t="s">
        <v>50</v>
      </c>
      <c r="H21" s="121"/>
      <c r="I21" s="136"/>
      <c r="J21" s="137"/>
      <c r="K21" s="138"/>
      <c r="L21" s="140"/>
      <c r="M21" s="130"/>
      <c r="N21" s="130"/>
      <c r="O21" s="130"/>
      <c r="Z21" s="131"/>
      <c r="AA21" s="131"/>
      <c r="AB21" s="131"/>
      <c r="AC21" s="131"/>
      <c r="AD21" s="131"/>
      <c r="AE21" s="131"/>
      <c r="AF21" s="131"/>
      <c r="AG21" s="131"/>
      <c r="AH21" s="131"/>
      <c r="AI21" s="131"/>
      <c r="AJ21" s="131"/>
      <c r="AK21" s="131"/>
    </row>
    <row r="22" spans="1:37" ht="15" customHeight="1" x14ac:dyDescent="0.2">
      <c r="A22" s="96" t="s">
        <v>49</v>
      </c>
      <c r="B22" s="97">
        <f>SUMIF(G4:G39,"Buchführung, Rechts- und Beratungskosten",F4:F39)</f>
        <v>0</v>
      </c>
      <c r="C22" s="121"/>
      <c r="D22" s="134" t="s">
        <v>80</v>
      </c>
      <c r="E22" s="142">
        <v>0</v>
      </c>
      <c r="F22" s="142">
        <v>200</v>
      </c>
      <c r="G22" s="143" t="s">
        <v>33</v>
      </c>
      <c r="H22" s="121"/>
      <c r="I22" s="136"/>
      <c r="J22" s="137"/>
      <c r="K22" s="138"/>
      <c r="L22" s="140"/>
      <c r="M22" s="130"/>
      <c r="N22" s="130"/>
      <c r="O22" s="130"/>
      <c r="Z22" s="131"/>
      <c r="AA22" s="131"/>
      <c r="AB22" s="131"/>
      <c r="AC22" s="131"/>
      <c r="AD22" s="131"/>
      <c r="AE22" s="131"/>
      <c r="AF22" s="131"/>
      <c r="AG22" s="131"/>
      <c r="AH22" s="131"/>
      <c r="AI22" s="131"/>
      <c r="AJ22" s="131"/>
      <c r="AK22" s="131"/>
    </row>
    <row r="23" spans="1:37" ht="15" customHeight="1" x14ac:dyDescent="0.2">
      <c r="A23" s="96" t="s">
        <v>50</v>
      </c>
      <c r="B23" s="97">
        <f>SUMIF(G4:G39,"Übernachtung  / Reisekosten",F4:F39)</f>
        <v>300</v>
      </c>
      <c r="C23" s="121"/>
      <c r="D23" s="147"/>
      <c r="E23" s="142"/>
      <c r="F23" s="142"/>
      <c r="G23" s="143"/>
      <c r="H23" s="121"/>
      <c r="I23" s="136"/>
      <c r="J23" s="137"/>
      <c r="K23" s="138"/>
      <c r="L23" s="140"/>
      <c r="M23" s="130"/>
      <c r="N23" s="130"/>
      <c r="O23" s="130"/>
      <c r="Z23" s="131"/>
      <c r="AA23" s="131"/>
      <c r="AB23" s="131"/>
      <c r="AC23" s="131"/>
      <c r="AD23" s="131"/>
      <c r="AE23" s="131"/>
      <c r="AF23" s="131"/>
      <c r="AG23" s="131"/>
      <c r="AH23" s="131"/>
      <c r="AI23" s="131"/>
      <c r="AJ23" s="131"/>
      <c r="AK23" s="131"/>
    </row>
    <row r="24" spans="1:37" ht="15" customHeight="1" x14ac:dyDescent="0.2">
      <c r="A24" s="96" t="s">
        <v>28</v>
      </c>
      <c r="B24" s="97">
        <f>SUMIF(G4:G39,"Kraftfahrzeugkosten",F4:F39)</f>
        <v>0</v>
      </c>
      <c r="C24" s="121"/>
      <c r="D24" s="147"/>
      <c r="E24" s="142"/>
      <c r="F24" s="142"/>
      <c r="G24" s="143"/>
      <c r="H24" s="121"/>
      <c r="I24" s="136"/>
      <c r="J24" s="148"/>
      <c r="K24" s="138"/>
      <c r="L24" s="140"/>
      <c r="M24" s="130"/>
      <c r="N24" s="130"/>
      <c r="O24" s="130"/>
      <c r="Z24" s="131"/>
      <c r="AA24" s="131"/>
      <c r="AB24" s="131"/>
      <c r="AC24" s="131"/>
      <c r="AD24" s="131"/>
      <c r="AE24" s="131"/>
      <c r="AF24" s="131"/>
      <c r="AG24" s="131"/>
      <c r="AH24" s="131"/>
      <c r="AI24" s="131"/>
      <c r="AJ24" s="131"/>
      <c r="AK24" s="131"/>
    </row>
    <row r="25" spans="1:37" ht="15" customHeight="1" x14ac:dyDescent="0.2">
      <c r="A25" s="96" t="s">
        <v>51</v>
      </c>
      <c r="B25" s="97">
        <f>SUMIF(G4:G39,"Sonstige Kosten",F4:F39)</f>
        <v>0</v>
      </c>
      <c r="C25" s="121"/>
      <c r="D25" s="134"/>
      <c r="E25" s="142"/>
      <c r="F25" s="142"/>
      <c r="G25" s="143"/>
      <c r="H25" s="121"/>
      <c r="I25" s="136"/>
      <c r="J25" s="148"/>
      <c r="K25" s="138"/>
      <c r="L25" s="140"/>
      <c r="M25" s="130"/>
      <c r="N25" s="130"/>
      <c r="O25" s="130"/>
      <c r="Z25" s="131"/>
      <c r="AA25" s="131"/>
      <c r="AB25" s="131"/>
      <c r="AC25" s="131"/>
      <c r="AD25" s="131"/>
      <c r="AE25" s="131"/>
      <c r="AF25" s="131"/>
      <c r="AG25" s="131"/>
      <c r="AH25" s="131"/>
      <c r="AI25" s="131"/>
      <c r="AJ25" s="131"/>
      <c r="AK25" s="131"/>
    </row>
    <row r="26" spans="1:37" ht="15" customHeight="1" x14ac:dyDescent="0.2">
      <c r="A26" s="96" t="s">
        <v>30</v>
      </c>
      <c r="B26" s="97">
        <f>SUMIF(G4:G39,"Zinsen für Kredite",F4:F39)</f>
        <v>0</v>
      </c>
      <c r="C26" s="121"/>
      <c r="D26" s="134"/>
      <c r="E26" s="142"/>
      <c r="F26" s="141"/>
      <c r="G26" s="143"/>
      <c r="H26" s="121"/>
      <c r="I26" s="136"/>
      <c r="J26" s="148"/>
      <c r="K26" s="138"/>
      <c r="L26" s="140"/>
      <c r="M26" s="130"/>
      <c r="N26" s="130"/>
      <c r="O26" s="130"/>
      <c r="Z26" s="131"/>
      <c r="AA26" s="131"/>
      <c r="AB26" s="131"/>
      <c r="AC26" s="131"/>
      <c r="AD26" s="131"/>
      <c r="AE26" s="131"/>
      <c r="AF26" s="131"/>
      <c r="AG26" s="131"/>
      <c r="AH26" s="131"/>
      <c r="AI26" s="131"/>
      <c r="AJ26" s="131"/>
      <c r="AK26" s="131"/>
    </row>
    <row r="27" spans="1:37" ht="15" customHeight="1" x14ac:dyDescent="0.2">
      <c r="A27" s="96" t="s">
        <v>31</v>
      </c>
      <c r="B27" s="97">
        <f>SUMIF(G4:G39,"Tilgung von Krediten ",F4:F39)</f>
        <v>0</v>
      </c>
      <c r="C27" s="121"/>
      <c r="D27" s="134"/>
      <c r="E27" s="142"/>
      <c r="F27" s="141"/>
      <c r="G27" s="143"/>
      <c r="H27" s="121"/>
      <c r="I27" s="136"/>
      <c r="J27" s="148"/>
      <c r="K27" s="138"/>
      <c r="L27" s="140"/>
      <c r="M27" s="130"/>
      <c r="N27" s="130"/>
      <c r="O27" s="130"/>
      <c r="Z27" s="131"/>
      <c r="AA27" s="131"/>
      <c r="AB27" s="131"/>
      <c r="AC27" s="131"/>
      <c r="AD27" s="131"/>
      <c r="AE27" s="131"/>
      <c r="AF27" s="131"/>
      <c r="AG27" s="131"/>
      <c r="AH27" s="131"/>
      <c r="AI27" s="131"/>
      <c r="AJ27" s="131"/>
      <c r="AK27" s="131"/>
    </row>
    <row r="28" spans="1:37" ht="15" customHeight="1" x14ac:dyDescent="0.2">
      <c r="A28" s="96" t="s">
        <v>32</v>
      </c>
      <c r="B28" s="97">
        <f>SUMIF(G4:G39,"Abschreibungen",F4:F39)</f>
        <v>0</v>
      </c>
      <c r="C28" s="121"/>
      <c r="D28" s="134"/>
      <c r="E28" s="142"/>
      <c r="F28" s="141"/>
      <c r="G28" s="143"/>
      <c r="H28" s="121"/>
      <c r="I28" s="136"/>
      <c r="J28" s="148"/>
      <c r="K28" s="138"/>
      <c r="L28" s="140"/>
      <c r="M28" s="130"/>
      <c r="N28" s="130"/>
      <c r="O28" s="130"/>
      <c r="Z28" s="131"/>
      <c r="AA28" s="131"/>
      <c r="AB28" s="131"/>
      <c r="AC28" s="131"/>
      <c r="AD28" s="131"/>
      <c r="AE28" s="131"/>
      <c r="AF28" s="131"/>
      <c r="AG28" s="131"/>
      <c r="AH28" s="131"/>
      <c r="AI28" s="131"/>
      <c r="AJ28" s="131"/>
      <c r="AK28" s="131"/>
    </row>
    <row r="29" spans="1:37" ht="15" customHeight="1" x14ac:dyDescent="0.2">
      <c r="A29" s="96" t="s">
        <v>33</v>
      </c>
      <c r="B29" s="97">
        <f>SUMIF(G4:G39,"Ertragssteuern (Gewerbesteuer)",F4:F39)</f>
        <v>200</v>
      </c>
      <c r="C29" s="121"/>
      <c r="D29" s="134"/>
      <c r="E29" s="142"/>
      <c r="F29" s="141"/>
      <c r="G29" s="143"/>
      <c r="H29" s="121"/>
      <c r="I29" s="136"/>
      <c r="J29" s="148"/>
      <c r="K29" s="138"/>
      <c r="L29" s="140"/>
      <c r="M29" s="130"/>
      <c r="N29" s="130"/>
      <c r="O29" s="130"/>
      <c r="Z29" s="131"/>
      <c r="AA29" s="131"/>
      <c r="AB29" s="131"/>
      <c r="AC29" s="131"/>
      <c r="AD29" s="131"/>
      <c r="AE29" s="131"/>
      <c r="AF29" s="131"/>
      <c r="AG29" s="131"/>
      <c r="AH29" s="131"/>
      <c r="AI29" s="131"/>
      <c r="AJ29" s="131"/>
      <c r="AK29" s="131"/>
    </row>
    <row r="30" spans="1:37" ht="15" customHeight="1" thickBot="1" x14ac:dyDescent="0.25">
      <c r="A30" s="98" t="s">
        <v>85</v>
      </c>
      <c r="B30" s="99">
        <f>(ROUNDDOWN(Mai!B7/1.19,0))*0.19</f>
        <v>1218.6600000000001</v>
      </c>
      <c r="C30" s="121"/>
      <c r="D30" s="134"/>
      <c r="E30" s="142"/>
      <c r="F30" s="141"/>
      <c r="G30" s="143"/>
      <c r="H30" s="121"/>
      <c r="I30" s="136"/>
      <c r="J30" s="148"/>
      <c r="K30" s="124"/>
      <c r="L30" s="136"/>
      <c r="M30" s="130"/>
      <c r="N30" s="130"/>
      <c r="O30" s="130"/>
      <c r="Z30" s="131"/>
      <c r="AA30" s="131"/>
      <c r="AB30" s="131"/>
      <c r="AC30" s="131"/>
      <c r="AD30" s="131"/>
      <c r="AE30" s="131"/>
      <c r="AF30" s="131"/>
      <c r="AG30" s="131"/>
      <c r="AH30" s="131"/>
      <c r="AI30" s="131"/>
      <c r="AJ30" s="131"/>
      <c r="AK30" s="131"/>
    </row>
    <row r="31" spans="1:37" ht="15" customHeight="1" x14ac:dyDescent="0.2">
      <c r="A31" s="87"/>
      <c r="B31" s="88"/>
      <c r="C31" s="121"/>
      <c r="D31" s="134"/>
      <c r="E31" s="142"/>
      <c r="F31" s="141"/>
      <c r="G31" s="143"/>
      <c r="H31" s="121"/>
      <c r="I31" s="136"/>
      <c r="J31" s="148"/>
      <c r="K31" s="124"/>
      <c r="L31" s="136"/>
      <c r="M31" s="130"/>
      <c r="Z31" s="131"/>
      <c r="AA31" s="131"/>
      <c r="AB31" s="131"/>
      <c r="AC31" s="131"/>
      <c r="AD31" s="131"/>
      <c r="AE31" s="131"/>
      <c r="AF31" s="131"/>
      <c r="AG31" s="131"/>
      <c r="AH31" s="131"/>
      <c r="AI31" s="131"/>
      <c r="AJ31" s="131"/>
      <c r="AK31" s="131"/>
    </row>
    <row r="32" spans="1:37" ht="15" customHeight="1" x14ac:dyDescent="0.2">
      <c r="A32" s="100" t="s">
        <v>35</v>
      </c>
      <c r="B32" s="101">
        <f>B6-B11</f>
        <v>730.84000000000015</v>
      </c>
      <c r="C32" s="109"/>
      <c r="D32" s="134"/>
      <c r="E32" s="142"/>
      <c r="F32" s="141"/>
      <c r="G32" s="143"/>
      <c r="H32" s="121"/>
      <c r="I32" s="136"/>
      <c r="J32" s="148"/>
      <c r="K32" s="124"/>
      <c r="L32" s="136"/>
      <c r="M32" s="115"/>
      <c r="Z32" s="118"/>
      <c r="AA32" s="118"/>
      <c r="AB32" s="118"/>
      <c r="AC32" s="118"/>
      <c r="AD32" s="118"/>
      <c r="AE32" s="118"/>
      <c r="AF32" s="118"/>
      <c r="AG32" s="118"/>
      <c r="AH32" s="118"/>
      <c r="AI32" s="118"/>
      <c r="AJ32" s="118"/>
      <c r="AK32" s="118"/>
    </row>
    <row r="33" spans="1:37" ht="15" customHeight="1" x14ac:dyDescent="0.2">
      <c r="A33" s="87"/>
      <c r="B33" s="88"/>
      <c r="C33" s="121"/>
      <c r="D33" s="134"/>
      <c r="E33" s="142"/>
      <c r="F33" s="141"/>
      <c r="G33" s="143"/>
      <c r="H33" s="121"/>
      <c r="I33" s="136"/>
      <c r="J33" s="148"/>
      <c r="K33" s="124"/>
      <c r="L33" s="136"/>
      <c r="M33" s="130"/>
      <c r="Z33" s="131"/>
      <c r="AA33" s="131"/>
      <c r="AB33" s="131"/>
      <c r="AC33" s="131"/>
      <c r="AD33" s="131"/>
      <c r="AE33" s="131"/>
      <c r="AF33" s="131"/>
      <c r="AG33" s="131"/>
      <c r="AH33" s="131"/>
      <c r="AI33" s="131"/>
      <c r="AJ33" s="131"/>
      <c r="AK33" s="131"/>
    </row>
    <row r="34" spans="1:37" s="139" customFormat="1" ht="15" customHeight="1" x14ac:dyDescent="0.2">
      <c r="A34" s="89" t="s">
        <v>36</v>
      </c>
      <c r="B34" s="90">
        <f>B4+B32+B37+B38+B39</f>
        <v>14385.04</v>
      </c>
      <c r="C34" s="109"/>
      <c r="D34" s="136"/>
      <c r="E34" s="124"/>
      <c r="F34" s="138"/>
      <c r="G34" s="125"/>
      <c r="H34" s="121"/>
      <c r="I34" s="136"/>
      <c r="J34" s="148"/>
      <c r="K34" s="124"/>
      <c r="L34" s="136"/>
      <c r="M34" s="115"/>
      <c r="Z34" s="118"/>
      <c r="AA34" s="118"/>
      <c r="AB34" s="118"/>
      <c r="AC34" s="118"/>
      <c r="AD34" s="118"/>
      <c r="AE34" s="118"/>
      <c r="AF34" s="118"/>
      <c r="AG34" s="118"/>
      <c r="AH34" s="118"/>
      <c r="AI34" s="118"/>
      <c r="AJ34" s="118"/>
      <c r="AK34" s="118"/>
    </row>
    <row r="35" spans="1:37" ht="15" customHeight="1" x14ac:dyDescent="0.2">
      <c r="B35" s="120"/>
      <c r="C35" s="121"/>
      <c r="D35" s="136"/>
      <c r="E35" s="124"/>
      <c r="F35" s="138"/>
      <c r="G35" s="125"/>
      <c r="H35" s="121"/>
      <c r="I35" s="136"/>
      <c r="J35" s="148"/>
      <c r="K35" s="124"/>
      <c r="L35" s="136"/>
      <c r="M35" s="130"/>
      <c r="Z35" s="131"/>
      <c r="AA35" s="131"/>
      <c r="AB35" s="131"/>
      <c r="AC35" s="131"/>
      <c r="AD35" s="131"/>
      <c r="AE35" s="131"/>
      <c r="AF35" s="131"/>
      <c r="AG35" s="131"/>
      <c r="AH35" s="131"/>
      <c r="AI35" s="131"/>
      <c r="AJ35" s="131"/>
      <c r="AK35" s="131"/>
    </row>
    <row r="36" spans="1:37" s="139" customFormat="1" ht="15" customHeight="1" x14ac:dyDescent="0.2">
      <c r="A36" s="132" t="s">
        <v>37</v>
      </c>
      <c r="B36" s="133"/>
      <c r="C36" s="109"/>
      <c r="D36" s="136"/>
      <c r="E36" s="124"/>
      <c r="F36" s="138"/>
      <c r="G36" s="125"/>
      <c r="H36" s="121"/>
      <c r="I36" s="136"/>
      <c r="J36" s="148"/>
      <c r="K36" s="124"/>
      <c r="L36" s="136"/>
      <c r="M36" s="115"/>
      <c r="Z36" s="118"/>
      <c r="AA36" s="118"/>
      <c r="AB36" s="118"/>
      <c r="AC36" s="118"/>
      <c r="AD36" s="118"/>
      <c r="AE36" s="118"/>
      <c r="AF36" s="118"/>
      <c r="AG36" s="118"/>
      <c r="AH36" s="118"/>
      <c r="AI36" s="118"/>
      <c r="AJ36" s="118"/>
      <c r="AK36" s="118"/>
    </row>
    <row r="37" spans="1:37" ht="15" customHeight="1" x14ac:dyDescent="0.2">
      <c r="A37" s="151" t="s">
        <v>38</v>
      </c>
      <c r="B37" s="152"/>
      <c r="C37" s="121"/>
      <c r="D37" s="136"/>
      <c r="E37" s="124"/>
      <c r="F37" s="138"/>
      <c r="G37" s="125"/>
      <c r="H37" s="121"/>
      <c r="I37" s="136"/>
      <c r="J37" s="148"/>
      <c r="K37" s="124"/>
      <c r="L37" s="136"/>
      <c r="M37" s="130"/>
      <c r="Z37" s="131"/>
      <c r="AA37" s="131"/>
      <c r="AB37" s="131"/>
      <c r="AC37" s="131"/>
      <c r="AD37" s="131"/>
      <c r="AE37" s="131"/>
      <c r="AF37" s="131"/>
      <c r="AG37" s="131"/>
      <c r="AH37" s="131"/>
      <c r="AI37" s="131"/>
      <c r="AJ37" s="131"/>
      <c r="AK37" s="131"/>
    </row>
    <row r="38" spans="1:37" ht="15" customHeight="1" x14ac:dyDescent="0.2">
      <c r="A38" s="146" t="s">
        <v>39</v>
      </c>
      <c r="B38" s="124"/>
      <c r="C38" s="121"/>
      <c r="D38" s="136"/>
      <c r="E38" s="124"/>
      <c r="F38" s="138"/>
      <c r="G38" s="125"/>
      <c r="H38" s="121"/>
      <c r="I38" s="136"/>
      <c r="J38" s="148"/>
      <c r="K38" s="124"/>
      <c r="L38" s="136"/>
      <c r="M38" s="130"/>
      <c r="Z38" s="131"/>
      <c r="AA38" s="131"/>
      <c r="AB38" s="131"/>
      <c r="AC38" s="131"/>
      <c r="AD38" s="131"/>
      <c r="AE38" s="131"/>
      <c r="AF38" s="131"/>
      <c r="AG38" s="131"/>
      <c r="AH38" s="131"/>
      <c r="AI38" s="131"/>
      <c r="AJ38" s="131"/>
      <c r="AK38" s="131"/>
    </row>
    <row r="39" spans="1:37" ht="15" customHeight="1" thickBot="1" x14ac:dyDescent="0.25">
      <c r="A39" s="149" t="s">
        <v>100</v>
      </c>
      <c r="B39" s="150"/>
      <c r="C39" s="121"/>
      <c r="D39" s="153"/>
      <c r="E39" s="154"/>
      <c r="F39" s="150"/>
      <c r="G39" s="155"/>
      <c r="H39" s="130"/>
      <c r="I39" s="153"/>
      <c r="J39" s="156"/>
      <c r="K39" s="150"/>
      <c r="L39" s="153"/>
      <c r="M39" s="130"/>
      <c r="Z39" s="131"/>
      <c r="AA39" s="131"/>
      <c r="AB39" s="131"/>
      <c r="AC39" s="131"/>
      <c r="AD39" s="131"/>
      <c r="AE39" s="131"/>
      <c r="AF39" s="131"/>
      <c r="AG39" s="131"/>
      <c r="AH39" s="131"/>
      <c r="AI39" s="131"/>
      <c r="AJ39" s="131"/>
      <c r="AK39" s="131"/>
    </row>
    <row r="40" spans="1:37" x14ac:dyDescent="0.2">
      <c r="D40" s="133" t="s">
        <v>74</v>
      </c>
      <c r="E40" s="133">
        <f>SUM(E4:E39)</f>
        <v>275.5</v>
      </c>
      <c r="F40" s="133">
        <f>SUM(F4:F39)</f>
        <v>5959</v>
      </c>
    </row>
  </sheetData>
  <sheetProtection sheet="1" objects="1" scenarios="1" selectLockedCells="1"/>
  <protectedRanges>
    <protectedRange algorithmName="SHA-512" hashValue="i/+B6Cqh5AyDEqjPK02kY6qu0mSjzw30gqoO6L96t2UFwIyn+ceMwovQn/wzaWjrkv00wablSTAk5l/Zp3NZ4Q==" saltValue="M2qQ7CghH4uhBg4ebwfGvQ==" spinCount="100000" sqref="C12:C17 M12:O17" name="Bereich1"/>
    <protectedRange algorithmName="SHA-512" hashValue="i/+B6Cqh5AyDEqjPK02kY6qu0mSjzw30gqoO6L96t2UFwIyn+ceMwovQn/wzaWjrkv00wablSTAk5l/Zp3NZ4Q==" saltValue="M2qQ7CghH4uhBg4ebwfGvQ==" spinCount="100000" sqref="L12:L17" name="Bereich1_1"/>
    <protectedRange algorithmName="SHA-512" hashValue="i/+B6Cqh5AyDEqjPK02kY6qu0mSjzw30gqoO6L96t2UFwIyn+ceMwovQn/wzaWjrkv00wablSTAk5l/Zp3NZ4Q==" saltValue="M2qQ7CghH4uhBg4ebwfGvQ==" spinCount="100000" sqref="E24" name="Bereich1_1_2_2_1_1"/>
    <protectedRange algorithmName="SHA-512" hashValue="i/+B6Cqh5AyDEqjPK02kY6qu0mSjzw30gqoO6L96t2UFwIyn+ceMwovQn/wzaWjrkv00wablSTAk5l/Zp3NZ4Q==" saltValue="M2qQ7CghH4uhBg4ebwfGvQ==" spinCount="100000" sqref="H12:H17" name="Bereich1_1_2_1_1"/>
    <protectedRange algorithmName="SHA-512" hashValue="i/+B6Cqh5AyDEqjPK02kY6qu0mSjzw30gqoO6L96t2UFwIyn+ceMwovQn/wzaWjrkv00wablSTAk5l/Zp3NZ4Q==" saltValue="M2qQ7CghH4uhBg4ebwfGvQ==" spinCount="100000" sqref="D9:F9" name="Bereich1_1_2_3_2"/>
    <protectedRange algorithmName="SHA-512" hashValue="i/+B6Cqh5AyDEqjPK02kY6qu0mSjzw30gqoO6L96t2UFwIyn+ceMwovQn/wzaWjrkv00wablSTAk5l/Zp3NZ4Q==" saltValue="M2qQ7CghH4uhBg4ebwfGvQ==" spinCount="100000" sqref="D11:F11 D6:F6" name="Bereich1_1_2_3_1_1_2"/>
    <protectedRange algorithmName="SHA-512" hashValue="i/+B6Cqh5AyDEqjPK02kY6qu0mSjzw30gqoO6L96t2UFwIyn+ceMwovQn/wzaWjrkv00wablSTAk5l/Zp3NZ4Q==" saltValue="M2qQ7CghH4uhBg4ebwfGvQ==" spinCount="100000" sqref="E12:F12" name="Bereich1_3_2_1"/>
    <protectedRange algorithmName="SHA-512" hashValue="i/+B6Cqh5AyDEqjPK02kY6qu0mSjzw30gqoO6L96t2UFwIyn+ceMwovQn/wzaWjrkv00wablSTAk5l/Zp3NZ4Q==" saltValue="M2qQ7CghH4uhBg4ebwfGvQ==" spinCount="100000" sqref="D8" name="Bereich1_3_1_1_1_1"/>
    <protectedRange algorithmName="SHA-512" hashValue="i/+B6Cqh5AyDEqjPK02kY6qu0mSjzw30gqoO6L96t2UFwIyn+ceMwovQn/wzaWjrkv00wablSTAk5l/Zp3NZ4Q==" saltValue="M2qQ7CghH4uhBg4ebwfGvQ==" spinCount="100000" sqref="D7" name="Bereich1_2_1_1_1_1_1"/>
    <protectedRange algorithmName="SHA-512" hashValue="i/+B6Cqh5AyDEqjPK02kY6qu0mSjzw30gqoO6L96t2UFwIyn+ceMwovQn/wzaWjrkv00wablSTAk5l/Zp3NZ4Q==" saltValue="M2qQ7CghH4uhBg4ebwfGvQ==" spinCount="100000" sqref="I16:K18" name="Bereich1_1_1_1_1"/>
    <protectedRange algorithmName="SHA-512" hashValue="i/+B6Cqh5AyDEqjPK02kY6qu0mSjzw30gqoO6L96t2UFwIyn+ceMwovQn/wzaWjrkv00wablSTAk5l/Zp3NZ4Q==" saltValue="M2qQ7CghH4uhBg4ebwfGvQ==" spinCount="100000" sqref="I12:K12 I14:K14 I13:J13 I15:J15" name="Bereich1_1_1_1_1_1"/>
  </protectedRanges>
  <dataValidations count="1">
    <dataValidation type="list" allowBlank="1" showInputMessage="1" showErrorMessage="1" errorTitle="Falsche Daten" sqref="G5:G39" xr:uid="{0AC5B755-0250-46FB-818D-3789B8978870}">
      <formula1>Ausgaben</formula1>
    </dataValidation>
  </dataValidations>
  <pageMargins left="0.7" right="0.7" top="0.78740157499999996" bottom="0.78740157499999996" header="0.3" footer="0.3"/>
  <pageSetup paperSize="9" orientation="portrait" horizontalDpi="4294967293"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K40"/>
  <sheetViews>
    <sheetView workbookViewId="0">
      <selection activeCell="D5" sqref="D5"/>
    </sheetView>
  </sheetViews>
  <sheetFormatPr baseColWidth="10" defaultRowHeight="12" x14ac:dyDescent="0.2"/>
  <cols>
    <col min="1" max="1" width="55.140625" style="119" customWidth="1"/>
    <col min="2" max="2" width="11.42578125" style="104"/>
    <col min="3" max="3" width="2.140625" style="104" customWidth="1"/>
    <col min="4" max="4" width="27" style="104" customWidth="1"/>
    <col min="5" max="6" width="11.42578125" style="104"/>
    <col min="7" max="7" width="39" style="104" customWidth="1"/>
    <col min="8" max="8" width="5.28515625" style="104" customWidth="1"/>
    <col min="9" max="9" width="27" style="104" customWidth="1"/>
    <col min="10" max="10" width="11.42578125" style="120"/>
    <col min="11" max="16384" width="11.42578125" style="104"/>
  </cols>
  <sheetData>
    <row r="1" spans="1:37" s="102" customFormat="1" ht="20.100000000000001" customHeight="1" x14ac:dyDescent="0.3">
      <c r="A1" s="82" t="s">
        <v>67</v>
      </c>
      <c r="B1" s="82"/>
      <c r="J1" s="157"/>
    </row>
    <row r="2" spans="1:37" s="102" customFormat="1" ht="15" customHeight="1" x14ac:dyDescent="0.3">
      <c r="A2" s="82"/>
      <c r="B2" s="82"/>
      <c r="J2" s="157"/>
    </row>
    <row r="3" spans="1:37" ht="15" customHeight="1" thickBot="1" x14ac:dyDescent="0.25">
      <c r="A3" s="83" t="s">
        <v>6</v>
      </c>
      <c r="B3" s="84" t="s">
        <v>11</v>
      </c>
      <c r="C3" s="103"/>
      <c r="E3" s="105"/>
      <c r="F3" s="105"/>
      <c r="G3" s="105"/>
      <c r="I3" s="105"/>
      <c r="J3" s="158"/>
      <c r="K3" s="105"/>
      <c r="L3" s="105"/>
      <c r="M3" s="106"/>
      <c r="N3" s="106"/>
      <c r="O3" s="106"/>
      <c r="Z3" s="107"/>
      <c r="AA3" s="107"/>
      <c r="AB3" s="107"/>
      <c r="AC3" s="107"/>
      <c r="AD3" s="107"/>
      <c r="AE3" s="107"/>
      <c r="AF3" s="108"/>
      <c r="AG3" s="108"/>
      <c r="AH3" s="108"/>
      <c r="AI3" s="108"/>
      <c r="AJ3" s="108"/>
      <c r="AK3" s="108"/>
    </row>
    <row r="4" spans="1:37" ht="15" customHeight="1" thickBot="1" x14ac:dyDescent="0.25">
      <c r="A4" s="85" t="s">
        <v>13</v>
      </c>
      <c r="B4" s="86">
        <f>Gesamt!H4</f>
        <v>14385.04</v>
      </c>
      <c r="C4" s="109"/>
      <c r="D4" s="110" t="s">
        <v>42</v>
      </c>
      <c r="E4" s="111" t="s">
        <v>61</v>
      </c>
      <c r="F4" s="112" t="s">
        <v>44</v>
      </c>
      <c r="G4" s="112" t="s">
        <v>45</v>
      </c>
      <c r="H4" s="106"/>
      <c r="I4" s="113" t="s">
        <v>46</v>
      </c>
      <c r="J4" s="114" t="s">
        <v>86</v>
      </c>
      <c r="K4" s="112" t="s">
        <v>44</v>
      </c>
      <c r="L4" s="112" t="s">
        <v>45</v>
      </c>
      <c r="M4" s="115"/>
      <c r="N4" s="115"/>
      <c r="O4" s="115"/>
      <c r="Z4" s="118"/>
      <c r="AA4" s="118"/>
      <c r="AB4" s="118"/>
      <c r="AC4" s="118"/>
      <c r="AD4" s="118"/>
      <c r="AE4" s="118"/>
      <c r="AF4" s="118"/>
      <c r="AG4" s="118"/>
      <c r="AH4" s="118"/>
      <c r="AI4" s="118"/>
      <c r="AJ4" s="118"/>
      <c r="AK4" s="118"/>
    </row>
    <row r="5" spans="1:37" ht="15" customHeight="1" x14ac:dyDescent="0.2">
      <c r="A5" s="87"/>
      <c r="B5" s="88"/>
      <c r="C5" s="121"/>
      <c r="D5" s="122" t="s">
        <v>89</v>
      </c>
      <c r="E5" s="123"/>
      <c r="F5" s="124">
        <v>3097.37</v>
      </c>
      <c r="G5" s="125" t="s">
        <v>55</v>
      </c>
      <c r="H5" s="121"/>
      <c r="I5" s="126" t="s">
        <v>92</v>
      </c>
      <c r="J5" s="127"/>
      <c r="K5" s="128">
        <v>1019</v>
      </c>
      <c r="L5" s="129"/>
      <c r="M5" s="130"/>
      <c r="N5" s="130"/>
      <c r="O5" s="130"/>
      <c r="Z5" s="131"/>
      <c r="AA5" s="131"/>
      <c r="AB5" s="131"/>
      <c r="AC5" s="131"/>
      <c r="AD5" s="131"/>
      <c r="AE5" s="131"/>
      <c r="AF5" s="131"/>
      <c r="AG5" s="131"/>
      <c r="AH5" s="131"/>
      <c r="AI5" s="131"/>
      <c r="AJ5" s="131"/>
      <c r="AK5" s="131"/>
    </row>
    <row r="6" spans="1:37" s="139" customFormat="1" ht="15" customHeight="1" x14ac:dyDescent="0.2">
      <c r="A6" s="89" t="s">
        <v>14</v>
      </c>
      <c r="B6" s="90">
        <f>SUM(B7:B9)</f>
        <v>7908.5</v>
      </c>
      <c r="C6" s="109"/>
      <c r="D6" s="134" t="s">
        <v>81</v>
      </c>
      <c r="E6" s="135"/>
      <c r="F6" s="135">
        <v>130</v>
      </c>
      <c r="G6" s="125" t="s">
        <v>55</v>
      </c>
      <c r="H6" s="121"/>
      <c r="I6" s="136"/>
      <c r="J6" s="137"/>
      <c r="K6" s="138"/>
      <c r="L6" s="129"/>
      <c r="M6" s="115"/>
      <c r="N6" s="115"/>
      <c r="O6" s="115"/>
      <c r="Z6" s="118"/>
      <c r="AA6" s="118"/>
      <c r="AB6" s="118"/>
      <c r="AC6" s="118"/>
      <c r="AD6" s="118"/>
      <c r="AE6" s="118"/>
      <c r="AF6" s="118"/>
      <c r="AG6" s="118"/>
      <c r="AH6" s="118"/>
      <c r="AI6" s="118"/>
      <c r="AJ6" s="118"/>
      <c r="AK6" s="118"/>
    </row>
    <row r="7" spans="1:37" ht="15" customHeight="1" x14ac:dyDescent="0.2">
      <c r="A7" s="91" t="s">
        <v>15</v>
      </c>
      <c r="B7" s="92">
        <f>SUM(K4:K39)</f>
        <v>7633</v>
      </c>
      <c r="C7" s="121"/>
      <c r="D7" s="134" t="s">
        <v>90</v>
      </c>
      <c r="E7" s="123"/>
      <c r="F7" s="123">
        <v>855.58</v>
      </c>
      <c r="G7" s="125" t="s">
        <v>55</v>
      </c>
      <c r="H7" s="121"/>
      <c r="I7" s="136" t="s">
        <v>93</v>
      </c>
      <c r="J7" s="137"/>
      <c r="K7" s="128">
        <v>1019</v>
      </c>
      <c r="L7" s="140"/>
      <c r="M7" s="130"/>
      <c r="N7" s="130"/>
      <c r="O7" s="130"/>
      <c r="Z7" s="131"/>
      <c r="AA7" s="131"/>
      <c r="AB7" s="131"/>
      <c r="AC7" s="131"/>
      <c r="AD7" s="131"/>
      <c r="AE7" s="131"/>
      <c r="AF7" s="131"/>
      <c r="AG7" s="131"/>
      <c r="AH7" s="131"/>
      <c r="AI7" s="131"/>
      <c r="AJ7" s="131"/>
      <c r="AK7" s="131"/>
    </row>
    <row r="8" spans="1:37" ht="15" customHeight="1" x14ac:dyDescent="0.2">
      <c r="A8" s="93" t="s">
        <v>82</v>
      </c>
      <c r="B8" s="94">
        <v>0</v>
      </c>
      <c r="C8" s="121"/>
      <c r="D8" s="134" t="s">
        <v>91</v>
      </c>
      <c r="E8" s="124"/>
      <c r="F8" s="124">
        <v>47.05</v>
      </c>
      <c r="G8" s="125" t="s">
        <v>55</v>
      </c>
      <c r="H8" s="121"/>
      <c r="I8" s="136"/>
      <c r="J8" s="138"/>
      <c r="K8" s="141"/>
      <c r="L8" s="140"/>
      <c r="M8" s="130"/>
      <c r="N8" s="130"/>
      <c r="O8" s="130"/>
      <c r="Z8" s="131"/>
      <c r="AA8" s="131"/>
      <c r="AB8" s="131"/>
      <c r="AC8" s="131"/>
      <c r="AD8" s="131"/>
      <c r="AE8" s="131"/>
      <c r="AF8" s="131"/>
      <c r="AG8" s="131"/>
      <c r="AH8" s="131"/>
      <c r="AI8" s="131"/>
      <c r="AJ8" s="131"/>
      <c r="AK8" s="131"/>
    </row>
    <row r="9" spans="1:37" ht="15" customHeight="1" x14ac:dyDescent="0.2">
      <c r="A9" s="95" t="s">
        <v>84</v>
      </c>
      <c r="B9" s="94">
        <f>Jun!E40</f>
        <v>275.5</v>
      </c>
      <c r="C9" s="121"/>
      <c r="D9" s="134"/>
      <c r="E9" s="142"/>
      <c r="F9" s="142"/>
      <c r="G9" s="143"/>
      <c r="H9" s="121"/>
      <c r="I9" s="134" t="s">
        <v>94</v>
      </c>
      <c r="J9" s="141"/>
      <c r="K9" s="128">
        <v>1019</v>
      </c>
      <c r="L9" s="144"/>
      <c r="M9" s="130"/>
      <c r="N9" s="130"/>
      <c r="O9" s="130"/>
      <c r="Z9" s="131"/>
      <c r="AA9" s="131"/>
      <c r="AB9" s="131"/>
      <c r="AC9" s="131"/>
      <c r="AD9" s="131"/>
      <c r="AE9" s="131"/>
      <c r="AF9" s="131"/>
      <c r="AG9" s="131"/>
      <c r="AH9" s="131"/>
      <c r="AI9" s="131"/>
      <c r="AJ9" s="131"/>
      <c r="AK9" s="131"/>
    </row>
    <row r="10" spans="1:37" ht="15" customHeight="1" x14ac:dyDescent="0.2">
      <c r="A10" s="87"/>
      <c r="B10" s="88"/>
      <c r="C10" s="121"/>
      <c r="D10" s="122"/>
      <c r="E10" s="123"/>
      <c r="F10" s="124"/>
      <c r="G10" s="125"/>
      <c r="H10" s="121"/>
      <c r="I10" s="134"/>
      <c r="J10" s="141"/>
      <c r="K10" s="141"/>
      <c r="L10" s="144"/>
      <c r="M10" s="130"/>
      <c r="N10" s="130"/>
      <c r="O10" s="130"/>
      <c r="Z10" s="131"/>
      <c r="AA10" s="131"/>
      <c r="AB10" s="131"/>
      <c r="AC10" s="131"/>
      <c r="AD10" s="131"/>
      <c r="AE10" s="131"/>
      <c r="AF10" s="131"/>
      <c r="AG10" s="131"/>
      <c r="AH10" s="131"/>
      <c r="AI10" s="131"/>
      <c r="AJ10" s="131"/>
      <c r="AK10" s="131"/>
    </row>
    <row r="11" spans="1:37" s="139" customFormat="1" ht="15" customHeight="1" x14ac:dyDescent="0.2">
      <c r="A11" s="89" t="s">
        <v>17</v>
      </c>
      <c r="B11" s="90">
        <f>SUM(B12:B30)</f>
        <v>7177.66</v>
      </c>
      <c r="C11" s="109"/>
      <c r="D11" s="134"/>
      <c r="E11" s="135"/>
      <c r="F11" s="135"/>
      <c r="G11" s="125"/>
      <c r="H11" s="121"/>
      <c r="I11" s="136" t="s">
        <v>95</v>
      </c>
      <c r="J11" s="138"/>
      <c r="K11" s="128">
        <v>2038</v>
      </c>
      <c r="L11" s="140"/>
      <c r="M11" s="115"/>
      <c r="N11" s="115"/>
      <c r="O11" s="115"/>
      <c r="Z11" s="118"/>
      <c r="AA11" s="118"/>
      <c r="AB11" s="118"/>
      <c r="AC11" s="118"/>
      <c r="AD11" s="118"/>
      <c r="AE11" s="118"/>
      <c r="AF11" s="118"/>
      <c r="AG11" s="118"/>
      <c r="AH11" s="118"/>
      <c r="AI11" s="118"/>
      <c r="AJ11" s="118"/>
      <c r="AK11" s="118"/>
    </row>
    <row r="12" spans="1:37" ht="15" customHeight="1" x14ac:dyDescent="0.2">
      <c r="A12" s="95" t="s">
        <v>55</v>
      </c>
      <c r="B12" s="92">
        <f>SUMIF(G4:G39,"Personal",F4:F39)</f>
        <v>4130</v>
      </c>
      <c r="C12" s="121"/>
      <c r="D12" s="134"/>
      <c r="E12" s="142"/>
      <c r="F12" s="142"/>
      <c r="G12" s="143"/>
      <c r="H12" s="121"/>
      <c r="I12" s="134"/>
      <c r="J12" s="141"/>
      <c r="K12" s="141"/>
      <c r="L12" s="140"/>
      <c r="M12" s="130"/>
      <c r="N12" s="130"/>
      <c r="O12" s="130"/>
      <c r="Z12" s="131"/>
      <c r="AA12" s="131"/>
      <c r="AB12" s="131"/>
      <c r="AC12" s="131"/>
      <c r="AD12" s="131"/>
      <c r="AE12" s="131"/>
      <c r="AF12" s="131"/>
      <c r="AG12" s="131"/>
      <c r="AH12" s="131"/>
      <c r="AI12" s="131"/>
      <c r="AJ12" s="131"/>
      <c r="AK12" s="131"/>
    </row>
    <row r="13" spans="1:37" ht="15" customHeight="1" x14ac:dyDescent="0.2">
      <c r="A13" s="95" t="s">
        <v>54</v>
      </c>
      <c r="B13" s="92">
        <f>SUMIF(G4:G39,"Freelancer",F4:F39)</f>
        <v>0</v>
      </c>
      <c r="C13" s="121"/>
      <c r="D13" s="134" t="s">
        <v>77</v>
      </c>
      <c r="E13" s="142"/>
      <c r="F13" s="142">
        <v>65</v>
      </c>
      <c r="G13" s="143" t="s">
        <v>56</v>
      </c>
      <c r="H13" s="121"/>
      <c r="I13" s="134" t="s">
        <v>96</v>
      </c>
      <c r="J13" s="141"/>
      <c r="K13" s="128">
        <v>2038</v>
      </c>
      <c r="L13" s="140"/>
      <c r="M13" s="130"/>
      <c r="N13" s="130"/>
      <c r="O13" s="130"/>
      <c r="Z13" s="131"/>
      <c r="AA13" s="131"/>
      <c r="AB13" s="131"/>
      <c r="AC13" s="131"/>
      <c r="AD13" s="131"/>
      <c r="AE13" s="131"/>
      <c r="AF13" s="131"/>
      <c r="AG13" s="131"/>
      <c r="AH13" s="131"/>
      <c r="AI13" s="131"/>
      <c r="AJ13" s="131"/>
      <c r="AK13" s="131"/>
    </row>
    <row r="14" spans="1:37" ht="15" customHeight="1" x14ac:dyDescent="0.2">
      <c r="A14" s="95" t="s">
        <v>56</v>
      </c>
      <c r="B14" s="92">
        <f>SUMIF(G4:G39,"Raumkosten (Nettomiete)",F4:F39)</f>
        <v>65</v>
      </c>
      <c r="C14" s="121"/>
      <c r="D14" s="134" t="s">
        <v>53</v>
      </c>
      <c r="E14" s="142">
        <v>9.5</v>
      </c>
      <c r="F14" s="142">
        <v>50</v>
      </c>
      <c r="G14" s="143" t="s">
        <v>53</v>
      </c>
      <c r="H14" s="121"/>
      <c r="I14" s="134"/>
      <c r="J14" s="141"/>
      <c r="K14" s="141"/>
      <c r="L14" s="140"/>
      <c r="M14" s="130"/>
      <c r="N14" s="130"/>
      <c r="O14" s="130"/>
      <c r="Z14" s="131"/>
      <c r="AA14" s="131"/>
      <c r="AB14" s="131"/>
      <c r="AC14" s="131"/>
      <c r="AD14" s="131"/>
      <c r="AE14" s="131"/>
      <c r="AF14" s="131"/>
      <c r="AG14" s="131"/>
      <c r="AH14" s="131"/>
      <c r="AI14" s="131"/>
      <c r="AJ14" s="131"/>
      <c r="AK14" s="131"/>
    </row>
    <row r="15" spans="1:37" ht="15" customHeight="1" x14ac:dyDescent="0.2">
      <c r="A15" s="95" t="s">
        <v>53</v>
      </c>
      <c r="B15" s="92">
        <f>SUMIF(G4:G39,"Nebenkosten Raum",F4:F39)</f>
        <v>50</v>
      </c>
      <c r="C15" s="121"/>
      <c r="D15" s="134" t="s">
        <v>52</v>
      </c>
      <c r="E15" s="142">
        <v>19</v>
      </c>
      <c r="F15" s="142">
        <v>119</v>
      </c>
      <c r="G15" s="143" t="s">
        <v>52</v>
      </c>
      <c r="H15" s="121"/>
      <c r="I15" s="134" t="s">
        <v>99</v>
      </c>
      <c r="J15" s="141"/>
      <c r="K15" s="128">
        <v>500</v>
      </c>
      <c r="L15" s="140"/>
      <c r="M15" s="130"/>
      <c r="N15" s="130"/>
      <c r="O15" s="130"/>
      <c r="Z15" s="131"/>
      <c r="AA15" s="131"/>
      <c r="AB15" s="131"/>
      <c r="AC15" s="131"/>
      <c r="AD15" s="131"/>
      <c r="AE15" s="131"/>
      <c r="AF15" s="131"/>
      <c r="AG15" s="131"/>
      <c r="AH15" s="131"/>
      <c r="AI15" s="131"/>
      <c r="AJ15" s="131"/>
      <c r="AK15" s="131"/>
    </row>
    <row r="16" spans="1:37" ht="15" customHeight="1" x14ac:dyDescent="0.2">
      <c r="A16" s="95" t="s">
        <v>52</v>
      </c>
      <c r="B16" s="92">
        <f>SUMIF(G4:G39,"Wareneinkauf",F4:F39)</f>
        <v>119</v>
      </c>
      <c r="C16" s="121"/>
      <c r="D16" s="134" t="s">
        <v>75</v>
      </c>
      <c r="E16" s="142">
        <v>19</v>
      </c>
      <c r="F16" s="142">
        <v>119</v>
      </c>
      <c r="G16" s="143" t="s">
        <v>75</v>
      </c>
      <c r="H16" s="121"/>
      <c r="I16" s="134"/>
      <c r="J16" s="145"/>
      <c r="K16" s="141"/>
      <c r="L16" s="140"/>
      <c r="M16" s="130"/>
      <c r="N16" s="130"/>
      <c r="O16" s="130"/>
      <c r="Z16" s="131"/>
      <c r="AA16" s="131"/>
      <c r="AB16" s="131"/>
      <c r="AC16" s="131"/>
      <c r="AD16" s="131"/>
      <c r="AE16" s="131"/>
      <c r="AF16" s="131"/>
      <c r="AG16" s="131"/>
      <c r="AH16" s="131"/>
      <c r="AI16" s="131"/>
      <c r="AJ16" s="131"/>
      <c r="AK16" s="131"/>
    </row>
    <row r="17" spans="1:37" ht="15" customHeight="1" x14ac:dyDescent="0.2">
      <c r="A17" s="95" t="s">
        <v>75</v>
      </c>
      <c r="B17" s="92">
        <f>SUMIF(G4:G39,"Weiterbildung",F4:F39)</f>
        <v>119</v>
      </c>
      <c r="C17" s="121"/>
      <c r="D17" s="134" t="s">
        <v>78</v>
      </c>
      <c r="E17" s="142">
        <v>19</v>
      </c>
      <c r="F17" s="142">
        <v>119</v>
      </c>
      <c r="G17" s="143" t="s">
        <v>57</v>
      </c>
      <c r="H17" s="121"/>
      <c r="I17" s="134"/>
      <c r="J17" s="145"/>
      <c r="K17" s="141"/>
      <c r="L17" s="140"/>
      <c r="M17" s="130"/>
      <c r="N17" s="130"/>
      <c r="O17" s="130"/>
      <c r="Z17" s="131"/>
      <c r="AA17" s="131"/>
      <c r="AB17" s="131"/>
      <c r="AC17" s="131"/>
      <c r="AD17" s="131"/>
      <c r="AE17" s="131"/>
      <c r="AF17" s="131"/>
      <c r="AG17" s="131"/>
      <c r="AH17" s="131"/>
      <c r="AI17" s="131"/>
      <c r="AJ17" s="131"/>
      <c r="AK17" s="131"/>
    </row>
    <row r="18" spans="1:37" ht="15" customHeight="1" x14ac:dyDescent="0.2">
      <c r="A18" s="95" t="s">
        <v>57</v>
      </c>
      <c r="B18" s="92">
        <f>SUMIF(G4:G39,"Versicherungen / Beiträge / Gebühren",F4:F39)</f>
        <v>119</v>
      </c>
      <c r="C18" s="121"/>
      <c r="D18" s="134" t="s">
        <v>58</v>
      </c>
      <c r="E18" s="142">
        <v>19</v>
      </c>
      <c r="F18" s="142">
        <v>119</v>
      </c>
      <c r="G18" s="143" t="s">
        <v>58</v>
      </c>
      <c r="H18" s="121"/>
      <c r="I18" s="134"/>
      <c r="J18" s="145"/>
      <c r="K18" s="141"/>
      <c r="L18" s="140"/>
      <c r="M18" s="130"/>
      <c r="N18" s="130"/>
      <c r="O18" s="130"/>
      <c r="Z18" s="131"/>
      <c r="AA18" s="131"/>
      <c r="AB18" s="131"/>
      <c r="AC18" s="131"/>
      <c r="AD18" s="131"/>
      <c r="AE18" s="131"/>
      <c r="AF18" s="131"/>
      <c r="AG18" s="131"/>
      <c r="AH18" s="131"/>
      <c r="AI18" s="131"/>
      <c r="AJ18" s="131"/>
      <c r="AK18" s="131"/>
    </row>
    <row r="19" spans="1:37" ht="15" customHeight="1" x14ac:dyDescent="0.2">
      <c r="A19" s="95" t="s">
        <v>58</v>
      </c>
      <c r="B19" s="92">
        <f>SUMIF(G4:G39,"Bürokosten",F4:F39)</f>
        <v>119</v>
      </c>
      <c r="C19" s="121"/>
      <c r="D19" s="134" t="s">
        <v>47</v>
      </c>
      <c r="E19" s="142">
        <v>38</v>
      </c>
      <c r="F19" s="142">
        <v>238</v>
      </c>
      <c r="G19" s="143" t="s">
        <v>47</v>
      </c>
      <c r="H19" s="121"/>
      <c r="I19" s="136"/>
      <c r="J19" s="137"/>
      <c r="K19" s="138"/>
      <c r="L19" s="140"/>
      <c r="M19" s="130"/>
      <c r="N19" s="130"/>
      <c r="O19" s="130"/>
      <c r="Z19" s="131"/>
      <c r="AA19" s="131"/>
      <c r="AB19" s="131"/>
      <c r="AC19" s="131"/>
      <c r="AD19" s="131"/>
      <c r="AE19" s="131"/>
      <c r="AF19" s="131"/>
      <c r="AG19" s="131"/>
      <c r="AH19" s="131"/>
      <c r="AI19" s="131"/>
      <c r="AJ19" s="131"/>
      <c r="AK19" s="131"/>
    </row>
    <row r="20" spans="1:37" ht="15" customHeight="1" x14ac:dyDescent="0.2">
      <c r="A20" s="95" t="s">
        <v>47</v>
      </c>
      <c r="B20" s="92">
        <f>SUMIF(G4:G39,"Software",F4:F39)</f>
        <v>238</v>
      </c>
      <c r="C20" s="121"/>
      <c r="D20" s="134" t="s">
        <v>48</v>
      </c>
      <c r="E20" s="142">
        <v>95</v>
      </c>
      <c r="F20" s="142">
        <v>500</v>
      </c>
      <c r="G20" s="143" t="s">
        <v>48</v>
      </c>
      <c r="H20" s="121"/>
      <c r="I20" s="136"/>
      <c r="J20" s="137"/>
      <c r="K20" s="138"/>
      <c r="L20" s="140"/>
      <c r="M20" s="130"/>
      <c r="N20" s="130"/>
      <c r="O20" s="130"/>
      <c r="Z20" s="131"/>
      <c r="AA20" s="131"/>
      <c r="AB20" s="131"/>
      <c r="AC20" s="131"/>
      <c r="AD20" s="131"/>
      <c r="AE20" s="131"/>
      <c r="AF20" s="131"/>
      <c r="AG20" s="131"/>
      <c r="AH20" s="131"/>
      <c r="AI20" s="131"/>
      <c r="AJ20" s="131"/>
      <c r="AK20" s="131"/>
    </row>
    <row r="21" spans="1:37" ht="15" customHeight="1" x14ac:dyDescent="0.2">
      <c r="A21" s="96" t="s">
        <v>48</v>
      </c>
      <c r="B21" s="97">
        <f>SUMIF(G4:G39,"Werbung/Vertrieb",F4:F39)</f>
        <v>500</v>
      </c>
      <c r="C21" s="121"/>
      <c r="D21" s="134" t="s">
        <v>79</v>
      </c>
      <c r="E21" s="142">
        <v>57</v>
      </c>
      <c r="F21" s="142">
        <v>300</v>
      </c>
      <c r="G21" s="143" t="s">
        <v>50</v>
      </c>
      <c r="H21" s="121"/>
      <c r="I21" s="136"/>
      <c r="J21" s="137"/>
      <c r="K21" s="138"/>
      <c r="L21" s="140"/>
      <c r="M21" s="130"/>
      <c r="N21" s="130"/>
      <c r="O21" s="130"/>
      <c r="Z21" s="131"/>
      <c r="AA21" s="131"/>
      <c r="AB21" s="131"/>
      <c r="AC21" s="131"/>
      <c r="AD21" s="131"/>
      <c r="AE21" s="131"/>
      <c r="AF21" s="131"/>
      <c r="AG21" s="131"/>
      <c r="AH21" s="131"/>
      <c r="AI21" s="131"/>
      <c r="AJ21" s="131"/>
      <c r="AK21" s="131"/>
    </row>
    <row r="22" spans="1:37" ht="15" customHeight="1" x14ac:dyDescent="0.2">
      <c r="A22" s="96" t="s">
        <v>49</v>
      </c>
      <c r="B22" s="97">
        <f>SUMIF(G4:G39,"Buchführung, Rechts- und Beratungskosten",F4:F39)</f>
        <v>0</v>
      </c>
      <c r="C22" s="121"/>
      <c r="D22" s="134" t="s">
        <v>80</v>
      </c>
      <c r="E22" s="142">
        <v>0</v>
      </c>
      <c r="F22" s="142">
        <v>200</v>
      </c>
      <c r="G22" s="143" t="s">
        <v>33</v>
      </c>
      <c r="H22" s="121"/>
      <c r="I22" s="136"/>
      <c r="J22" s="137"/>
      <c r="K22" s="138"/>
      <c r="L22" s="140"/>
      <c r="M22" s="130"/>
      <c r="N22" s="130"/>
      <c r="O22" s="130"/>
      <c r="Z22" s="131"/>
      <c r="AA22" s="131"/>
      <c r="AB22" s="131"/>
      <c r="AC22" s="131"/>
      <c r="AD22" s="131"/>
      <c r="AE22" s="131"/>
      <c r="AF22" s="131"/>
      <c r="AG22" s="131"/>
      <c r="AH22" s="131"/>
      <c r="AI22" s="131"/>
      <c r="AJ22" s="131"/>
      <c r="AK22" s="131"/>
    </row>
    <row r="23" spans="1:37" ht="15" customHeight="1" x14ac:dyDescent="0.2">
      <c r="A23" s="96" t="s">
        <v>50</v>
      </c>
      <c r="B23" s="97">
        <f>SUMIF(G4:G39,"Übernachtung  / Reisekosten",F4:F39)</f>
        <v>300</v>
      </c>
      <c r="C23" s="121"/>
      <c r="D23" s="147"/>
      <c r="E23" s="142"/>
      <c r="F23" s="142"/>
      <c r="G23" s="143"/>
      <c r="H23" s="121"/>
      <c r="I23" s="136"/>
      <c r="J23" s="137"/>
      <c r="K23" s="138"/>
      <c r="L23" s="140"/>
      <c r="M23" s="130"/>
      <c r="N23" s="130"/>
      <c r="O23" s="130"/>
      <c r="Z23" s="131"/>
      <c r="AA23" s="131"/>
      <c r="AB23" s="131"/>
      <c r="AC23" s="131"/>
      <c r="AD23" s="131"/>
      <c r="AE23" s="131"/>
      <c r="AF23" s="131"/>
      <c r="AG23" s="131"/>
      <c r="AH23" s="131"/>
      <c r="AI23" s="131"/>
      <c r="AJ23" s="131"/>
      <c r="AK23" s="131"/>
    </row>
    <row r="24" spans="1:37" ht="15" customHeight="1" x14ac:dyDescent="0.2">
      <c r="A24" s="96" t="s">
        <v>28</v>
      </c>
      <c r="B24" s="97">
        <f>SUMIF(G4:G39,"Kraftfahrzeugkosten",F4:F39)</f>
        <v>0</v>
      </c>
      <c r="C24" s="121"/>
      <c r="D24" s="147"/>
      <c r="E24" s="142"/>
      <c r="F24" s="142"/>
      <c r="G24" s="143"/>
      <c r="H24" s="121"/>
      <c r="I24" s="136"/>
      <c r="J24" s="148"/>
      <c r="K24" s="138"/>
      <c r="L24" s="140"/>
      <c r="M24" s="130"/>
      <c r="N24" s="130"/>
      <c r="O24" s="130"/>
      <c r="Z24" s="131"/>
      <c r="AA24" s="131"/>
      <c r="AB24" s="131"/>
      <c r="AC24" s="131"/>
      <c r="AD24" s="131"/>
      <c r="AE24" s="131"/>
      <c r="AF24" s="131"/>
      <c r="AG24" s="131"/>
      <c r="AH24" s="131"/>
      <c r="AI24" s="131"/>
      <c r="AJ24" s="131"/>
      <c r="AK24" s="131"/>
    </row>
    <row r="25" spans="1:37" ht="15" customHeight="1" x14ac:dyDescent="0.2">
      <c r="A25" s="96" t="s">
        <v>51</v>
      </c>
      <c r="B25" s="97">
        <f>SUMIF(G4:G39,"Sonstige Kosten",F4:F39)</f>
        <v>0</v>
      </c>
      <c r="C25" s="121"/>
      <c r="D25" s="134"/>
      <c r="E25" s="142"/>
      <c r="F25" s="142"/>
      <c r="G25" s="143"/>
      <c r="H25" s="121"/>
      <c r="I25" s="136"/>
      <c r="J25" s="148"/>
      <c r="K25" s="138"/>
      <c r="L25" s="140"/>
      <c r="M25" s="130"/>
      <c r="N25" s="130"/>
      <c r="O25" s="130"/>
      <c r="Z25" s="131"/>
      <c r="AA25" s="131"/>
      <c r="AB25" s="131"/>
      <c r="AC25" s="131"/>
      <c r="AD25" s="131"/>
      <c r="AE25" s="131"/>
      <c r="AF25" s="131"/>
      <c r="AG25" s="131"/>
      <c r="AH25" s="131"/>
      <c r="AI25" s="131"/>
      <c r="AJ25" s="131"/>
      <c r="AK25" s="131"/>
    </row>
    <row r="26" spans="1:37" ht="15" customHeight="1" x14ac:dyDescent="0.2">
      <c r="A26" s="96" t="s">
        <v>30</v>
      </c>
      <c r="B26" s="97">
        <f>SUMIF(G4:G39,"Zinsen für Kredite",F4:F39)</f>
        <v>0</v>
      </c>
      <c r="C26" s="121"/>
      <c r="D26" s="134"/>
      <c r="E26" s="142"/>
      <c r="F26" s="141"/>
      <c r="G26" s="143"/>
      <c r="H26" s="121"/>
      <c r="I26" s="136"/>
      <c r="J26" s="148"/>
      <c r="K26" s="138"/>
      <c r="L26" s="140"/>
      <c r="M26" s="130"/>
      <c r="N26" s="130"/>
      <c r="O26" s="130"/>
      <c r="Z26" s="131"/>
      <c r="AA26" s="131"/>
      <c r="AB26" s="131"/>
      <c r="AC26" s="131"/>
      <c r="AD26" s="131"/>
      <c r="AE26" s="131"/>
      <c r="AF26" s="131"/>
      <c r="AG26" s="131"/>
      <c r="AH26" s="131"/>
      <c r="AI26" s="131"/>
      <c r="AJ26" s="131"/>
      <c r="AK26" s="131"/>
    </row>
    <row r="27" spans="1:37" ht="15" customHeight="1" x14ac:dyDescent="0.2">
      <c r="A27" s="96" t="s">
        <v>31</v>
      </c>
      <c r="B27" s="97">
        <f>SUMIF(G4:G39,"Tilgung von Krediten ",F4:F39)</f>
        <v>0</v>
      </c>
      <c r="C27" s="121"/>
      <c r="D27" s="134"/>
      <c r="E27" s="142"/>
      <c r="F27" s="141"/>
      <c r="G27" s="143"/>
      <c r="H27" s="121"/>
      <c r="I27" s="136"/>
      <c r="J27" s="148"/>
      <c r="K27" s="138"/>
      <c r="L27" s="140"/>
      <c r="M27" s="130"/>
      <c r="N27" s="130"/>
      <c r="O27" s="130"/>
      <c r="Z27" s="131"/>
      <c r="AA27" s="131"/>
      <c r="AB27" s="131"/>
      <c r="AC27" s="131"/>
      <c r="AD27" s="131"/>
      <c r="AE27" s="131"/>
      <c r="AF27" s="131"/>
      <c r="AG27" s="131"/>
      <c r="AH27" s="131"/>
      <c r="AI27" s="131"/>
      <c r="AJ27" s="131"/>
      <c r="AK27" s="131"/>
    </row>
    <row r="28" spans="1:37" ht="15" customHeight="1" x14ac:dyDescent="0.2">
      <c r="A28" s="96" t="s">
        <v>32</v>
      </c>
      <c r="B28" s="97">
        <f>SUMIF(G4:G39,"Abschreibungen",F4:F39)</f>
        <v>0</v>
      </c>
      <c r="C28" s="121"/>
      <c r="D28" s="134"/>
      <c r="E28" s="142"/>
      <c r="F28" s="141"/>
      <c r="G28" s="143"/>
      <c r="H28" s="121"/>
      <c r="I28" s="136"/>
      <c r="J28" s="148"/>
      <c r="K28" s="138"/>
      <c r="L28" s="140"/>
      <c r="M28" s="130"/>
      <c r="N28" s="130"/>
      <c r="O28" s="130"/>
      <c r="Z28" s="131"/>
      <c r="AA28" s="131"/>
      <c r="AB28" s="131"/>
      <c r="AC28" s="131"/>
      <c r="AD28" s="131"/>
      <c r="AE28" s="131"/>
      <c r="AF28" s="131"/>
      <c r="AG28" s="131"/>
      <c r="AH28" s="131"/>
      <c r="AI28" s="131"/>
      <c r="AJ28" s="131"/>
      <c r="AK28" s="131"/>
    </row>
    <row r="29" spans="1:37" ht="15" customHeight="1" x14ac:dyDescent="0.2">
      <c r="A29" s="96" t="s">
        <v>33</v>
      </c>
      <c r="B29" s="97">
        <f>SUMIF(G4:G39,"Ertragssteuern (Gewerbesteuer)",F4:F39)</f>
        <v>200</v>
      </c>
      <c r="C29" s="121"/>
      <c r="D29" s="134"/>
      <c r="E29" s="142"/>
      <c r="F29" s="141"/>
      <c r="G29" s="143"/>
      <c r="H29" s="121"/>
      <c r="I29" s="136"/>
      <c r="J29" s="148"/>
      <c r="K29" s="138"/>
      <c r="L29" s="140"/>
      <c r="M29" s="130"/>
      <c r="N29" s="130"/>
      <c r="O29" s="130"/>
      <c r="Z29" s="131"/>
      <c r="AA29" s="131"/>
      <c r="AB29" s="131"/>
      <c r="AC29" s="131"/>
      <c r="AD29" s="131"/>
      <c r="AE29" s="131"/>
      <c r="AF29" s="131"/>
      <c r="AG29" s="131"/>
      <c r="AH29" s="131"/>
      <c r="AI29" s="131"/>
      <c r="AJ29" s="131"/>
      <c r="AK29" s="131"/>
    </row>
    <row r="30" spans="1:37" ht="15" customHeight="1" thickBot="1" x14ac:dyDescent="0.25">
      <c r="A30" s="98" t="s">
        <v>85</v>
      </c>
      <c r="B30" s="99">
        <f>(ROUNDDOWN(Jun!B7/1.19,0))*0.19</f>
        <v>1218.6600000000001</v>
      </c>
      <c r="C30" s="121"/>
      <c r="D30" s="134"/>
      <c r="E30" s="142"/>
      <c r="F30" s="141"/>
      <c r="G30" s="143"/>
      <c r="H30" s="121"/>
      <c r="I30" s="136"/>
      <c r="J30" s="148"/>
      <c r="K30" s="124"/>
      <c r="L30" s="136"/>
      <c r="M30" s="130"/>
      <c r="N30" s="130"/>
      <c r="O30" s="130"/>
      <c r="Z30" s="131"/>
      <c r="AA30" s="131"/>
      <c r="AB30" s="131"/>
      <c r="AC30" s="131"/>
      <c r="AD30" s="131"/>
      <c r="AE30" s="131"/>
      <c r="AF30" s="131"/>
      <c r="AG30" s="131"/>
      <c r="AH30" s="131"/>
      <c r="AI30" s="131"/>
      <c r="AJ30" s="131"/>
      <c r="AK30" s="131"/>
    </row>
    <row r="31" spans="1:37" ht="15" customHeight="1" x14ac:dyDescent="0.2">
      <c r="A31" s="87"/>
      <c r="B31" s="88"/>
      <c r="C31" s="121"/>
      <c r="D31" s="134"/>
      <c r="E31" s="142"/>
      <c r="F31" s="141"/>
      <c r="G31" s="143"/>
      <c r="H31" s="121"/>
      <c r="I31" s="136"/>
      <c r="J31" s="148"/>
      <c r="K31" s="124"/>
      <c r="L31" s="136"/>
      <c r="M31" s="130"/>
      <c r="Z31" s="131"/>
      <c r="AA31" s="131"/>
      <c r="AB31" s="131"/>
      <c r="AC31" s="131"/>
      <c r="AD31" s="131"/>
      <c r="AE31" s="131"/>
      <c r="AF31" s="131"/>
      <c r="AG31" s="131"/>
      <c r="AH31" s="131"/>
      <c r="AI31" s="131"/>
      <c r="AJ31" s="131"/>
      <c r="AK31" s="131"/>
    </row>
    <row r="32" spans="1:37" ht="15" customHeight="1" x14ac:dyDescent="0.2">
      <c r="A32" s="100" t="s">
        <v>35</v>
      </c>
      <c r="B32" s="101">
        <f>B6-B11</f>
        <v>730.84000000000015</v>
      </c>
      <c r="C32" s="109"/>
      <c r="D32" s="134"/>
      <c r="E32" s="142"/>
      <c r="F32" s="141"/>
      <c r="G32" s="143"/>
      <c r="H32" s="121"/>
      <c r="I32" s="136"/>
      <c r="J32" s="148"/>
      <c r="K32" s="124"/>
      <c r="L32" s="136"/>
      <c r="M32" s="115"/>
      <c r="Z32" s="118"/>
      <c r="AA32" s="118"/>
      <c r="AB32" s="118"/>
      <c r="AC32" s="118"/>
      <c r="AD32" s="118"/>
      <c r="AE32" s="118"/>
      <c r="AF32" s="118"/>
      <c r="AG32" s="118"/>
      <c r="AH32" s="118"/>
      <c r="AI32" s="118"/>
      <c r="AJ32" s="118"/>
      <c r="AK32" s="118"/>
    </row>
    <row r="33" spans="1:37" ht="15" customHeight="1" x14ac:dyDescent="0.2">
      <c r="A33" s="87"/>
      <c r="B33" s="88"/>
      <c r="C33" s="121"/>
      <c r="D33" s="134"/>
      <c r="E33" s="142"/>
      <c r="F33" s="141"/>
      <c r="G33" s="143"/>
      <c r="H33" s="121"/>
      <c r="I33" s="136"/>
      <c r="J33" s="148"/>
      <c r="K33" s="124"/>
      <c r="L33" s="136"/>
      <c r="M33" s="130"/>
      <c r="Z33" s="131"/>
      <c r="AA33" s="131"/>
      <c r="AB33" s="131"/>
      <c r="AC33" s="131"/>
      <c r="AD33" s="131"/>
      <c r="AE33" s="131"/>
      <c r="AF33" s="131"/>
      <c r="AG33" s="131"/>
      <c r="AH33" s="131"/>
      <c r="AI33" s="131"/>
      <c r="AJ33" s="131"/>
      <c r="AK33" s="131"/>
    </row>
    <row r="34" spans="1:37" s="139" customFormat="1" ht="15" customHeight="1" x14ac:dyDescent="0.2">
      <c r="A34" s="89" t="s">
        <v>36</v>
      </c>
      <c r="B34" s="90">
        <f>B4+B32+B37+B38+B39</f>
        <v>15115.880000000001</v>
      </c>
      <c r="C34" s="109"/>
      <c r="D34" s="136"/>
      <c r="E34" s="124"/>
      <c r="F34" s="138"/>
      <c r="G34" s="125"/>
      <c r="H34" s="121"/>
      <c r="I34" s="136"/>
      <c r="J34" s="148"/>
      <c r="K34" s="124"/>
      <c r="L34" s="136"/>
      <c r="M34" s="115"/>
      <c r="Z34" s="118"/>
      <c r="AA34" s="118"/>
      <c r="AB34" s="118"/>
      <c r="AC34" s="118"/>
      <c r="AD34" s="118"/>
      <c r="AE34" s="118"/>
      <c r="AF34" s="118"/>
      <c r="AG34" s="118"/>
      <c r="AH34" s="118"/>
      <c r="AI34" s="118"/>
      <c r="AJ34" s="118"/>
      <c r="AK34" s="118"/>
    </row>
    <row r="35" spans="1:37" ht="15" customHeight="1" x14ac:dyDescent="0.2">
      <c r="B35" s="120"/>
      <c r="C35" s="121"/>
      <c r="D35" s="136"/>
      <c r="E35" s="124"/>
      <c r="F35" s="138"/>
      <c r="G35" s="125"/>
      <c r="H35" s="121"/>
      <c r="I35" s="136"/>
      <c r="J35" s="148"/>
      <c r="K35" s="124"/>
      <c r="L35" s="136"/>
      <c r="M35" s="130"/>
      <c r="Z35" s="131"/>
      <c r="AA35" s="131"/>
      <c r="AB35" s="131"/>
      <c r="AC35" s="131"/>
      <c r="AD35" s="131"/>
      <c r="AE35" s="131"/>
      <c r="AF35" s="131"/>
      <c r="AG35" s="131"/>
      <c r="AH35" s="131"/>
      <c r="AI35" s="131"/>
      <c r="AJ35" s="131"/>
      <c r="AK35" s="131"/>
    </row>
    <row r="36" spans="1:37" s="139" customFormat="1" ht="15" customHeight="1" x14ac:dyDescent="0.2">
      <c r="A36" s="132" t="s">
        <v>37</v>
      </c>
      <c r="B36" s="133"/>
      <c r="C36" s="109"/>
      <c r="D36" s="136"/>
      <c r="E36" s="124"/>
      <c r="F36" s="138"/>
      <c r="G36" s="125"/>
      <c r="H36" s="121"/>
      <c r="I36" s="136"/>
      <c r="J36" s="148"/>
      <c r="K36" s="124"/>
      <c r="L36" s="136"/>
      <c r="M36" s="115"/>
      <c r="Z36" s="118"/>
      <c r="AA36" s="118"/>
      <c r="AB36" s="118"/>
      <c r="AC36" s="118"/>
      <c r="AD36" s="118"/>
      <c r="AE36" s="118"/>
      <c r="AF36" s="118"/>
      <c r="AG36" s="118"/>
      <c r="AH36" s="118"/>
      <c r="AI36" s="118"/>
      <c r="AJ36" s="118"/>
      <c r="AK36" s="118"/>
    </row>
    <row r="37" spans="1:37" ht="15" customHeight="1" x14ac:dyDescent="0.2">
      <c r="A37" s="151" t="s">
        <v>38</v>
      </c>
      <c r="B37" s="152"/>
      <c r="C37" s="121"/>
      <c r="D37" s="136"/>
      <c r="E37" s="124"/>
      <c r="F37" s="138"/>
      <c r="G37" s="125"/>
      <c r="H37" s="121"/>
      <c r="I37" s="136"/>
      <c r="J37" s="148"/>
      <c r="K37" s="124"/>
      <c r="L37" s="136"/>
      <c r="M37" s="130"/>
      <c r="Z37" s="131"/>
      <c r="AA37" s="131"/>
      <c r="AB37" s="131"/>
      <c r="AC37" s="131"/>
      <c r="AD37" s="131"/>
      <c r="AE37" s="131"/>
      <c r="AF37" s="131"/>
      <c r="AG37" s="131"/>
      <c r="AH37" s="131"/>
      <c r="AI37" s="131"/>
      <c r="AJ37" s="131"/>
      <c r="AK37" s="131"/>
    </row>
    <row r="38" spans="1:37" ht="15" customHeight="1" x14ac:dyDescent="0.2">
      <c r="A38" s="146" t="s">
        <v>39</v>
      </c>
      <c r="B38" s="124"/>
      <c r="C38" s="121"/>
      <c r="D38" s="136"/>
      <c r="E38" s="124"/>
      <c r="F38" s="138"/>
      <c r="G38" s="125"/>
      <c r="H38" s="121"/>
      <c r="I38" s="136"/>
      <c r="J38" s="148"/>
      <c r="K38" s="124"/>
      <c r="L38" s="136"/>
      <c r="M38" s="130"/>
      <c r="Z38" s="131"/>
      <c r="AA38" s="131"/>
      <c r="AB38" s="131"/>
      <c r="AC38" s="131"/>
      <c r="AD38" s="131"/>
      <c r="AE38" s="131"/>
      <c r="AF38" s="131"/>
      <c r="AG38" s="131"/>
      <c r="AH38" s="131"/>
      <c r="AI38" s="131"/>
      <c r="AJ38" s="131"/>
      <c r="AK38" s="131"/>
    </row>
    <row r="39" spans="1:37" ht="15" customHeight="1" thickBot="1" x14ac:dyDescent="0.25">
      <c r="A39" s="149" t="s">
        <v>100</v>
      </c>
      <c r="B39" s="150"/>
      <c r="C39" s="121"/>
      <c r="D39" s="153"/>
      <c r="E39" s="154"/>
      <c r="F39" s="150"/>
      <c r="G39" s="155"/>
      <c r="H39" s="130"/>
      <c r="I39" s="153"/>
      <c r="J39" s="156"/>
      <c r="K39" s="150"/>
      <c r="L39" s="153"/>
      <c r="M39" s="130"/>
      <c r="Z39" s="131"/>
      <c r="AA39" s="131"/>
      <c r="AB39" s="131"/>
      <c r="AC39" s="131"/>
      <c r="AD39" s="131"/>
      <c r="AE39" s="131"/>
      <c r="AF39" s="131"/>
      <c r="AG39" s="131"/>
      <c r="AH39" s="131"/>
      <c r="AI39" s="131"/>
      <c r="AJ39" s="131"/>
      <c r="AK39" s="131"/>
    </row>
    <row r="40" spans="1:37" x14ac:dyDescent="0.2">
      <c r="D40" s="133" t="s">
        <v>74</v>
      </c>
      <c r="E40" s="133">
        <f>SUM(E4:E39)</f>
        <v>275.5</v>
      </c>
      <c r="F40" s="133">
        <f>SUM(F4:F39)</f>
        <v>5959</v>
      </c>
      <c r="J40" s="104"/>
    </row>
  </sheetData>
  <sheetProtection sheet="1" objects="1" scenarios="1" selectLockedCells="1"/>
  <protectedRanges>
    <protectedRange algorithmName="SHA-512" hashValue="i/+B6Cqh5AyDEqjPK02kY6qu0mSjzw30gqoO6L96t2UFwIyn+ceMwovQn/wzaWjrkv00wablSTAk5l/Zp3NZ4Q==" saltValue="M2qQ7CghH4uhBg4ebwfGvQ==" spinCount="100000" sqref="C12:C17 M12:O17" name="Bereich1"/>
    <protectedRange algorithmName="SHA-512" hashValue="i/+B6Cqh5AyDEqjPK02kY6qu0mSjzw30gqoO6L96t2UFwIyn+ceMwovQn/wzaWjrkv00wablSTAk5l/Zp3NZ4Q==" saltValue="M2qQ7CghH4uhBg4ebwfGvQ==" spinCount="100000" sqref="L12:L17" name="Bereich1_3"/>
    <protectedRange algorithmName="SHA-512" hashValue="i/+B6Cqh5AyDEqjPK02kY6qu0mSjzw30gqoO6L96t2UFwIyn+ceMwovQn/wzaWjrkv00wablSTAk5l/Zp3NZ4Q==" saltValue="M2qQ7CghH4uhBg4ebwfGvQ==" spinCount="100000" sqref="E24" name="Bereich1_1_2_2_1_1"/>
    <protectedRange algorithmName="SHA-512" hashValue="i/+B6Cqh5AyDEqjPK02kY6qu0mSjzw30gqoO6L96t2UFwIyn+ceMwovQn/wzaWjrkv00wablSTAk5l/Zp3NZ4Q==" saltValue="M2qQ7CghH4uhBg4ebwfGvQ==" spinCount="100000" sqref="H12:H17" name="Bereich1_1_2_1_1"/>
    <protectedRange algorithmName="SHA-512" hashValue="i/+B6Cqh5AyDEqjPK02kY6qu0mSjzw30gqoO6L96t2UFwIyn+ceMwovQn/wzaWjrkv00wablSTAk5l/Zp3NZ4Q==" saltValue="M2qQ7CghH4uhBg4ebwfGvQ==" spinCount="100000" sqref="D9:F9" name="Bereich1_1_2_3_2"/>
    <protectedRange algorithmName="SHA-512" hashValue="i/+B6Cqh5AyDEqjPK02kY6qu0mSjzw30gqoO6L96t2UFwIyn+ceMwovQn/wzaWjrkv00wablSTAk5l/Zp3NZ4Q==" saltValue="M2qQ7CghH4uhBg4ebwfGvQ==" spinCount="100000" sqref="D11:F11 D6:F6" name="Bereich1_1_2_3_1_1_2"/>
    <protectedRange algorithmName="SHA-512" hashValue="i/+B6Cqh5AyDEqjPK02kY6qu0mSjzw30gqoO6L96t2UFwIyn+ceMwovQn/wzaWjrkv00wablSTAk5l/Zp3NZ4Q==" saltValue="M2qQ7CghH4uhBg4ebwfGvQ==" spinCount="100000" sqref="E12:F12" name="Bereich1_3_2_1"/>
    <protectedRange algorithmName="SHA-512" hashValue="i/+B6Cqh5AyDEqjPK02kY6qu0mSjzw30gqoO6L96t2UFwIyn+ceMwovQn/wzaWjrkv00wablSTAk5l/Zp3NZ4Q==" saltValue="M2qQ7CghH4uhBg4ebwfGvQ==" spinCount="100000" sqref="D8" name="Bereich1_3_1_1_1_1"/>
    <protectedRange algorithmName="SHA-512" hashValue="i/+B6Cqh5AyDEqjPK02kY6qu0mSjzw30gqoO6L96t2UFwIyn+ceMwovQn/wzaWjrkv00wablSTAk5l/Zp3NZ4Q==" saltValue="M2qQ7CghH4uhBg4ebwfGvQ==" spinCount="100000" sqref="D7" name="Bereich1_2_1_1_1_1"/>
    <protectedRange algorithmName="SHA-512" hashValue="i/+B6Cqh5AyDEqjPK02kY6qu0mSjzw30gqoO6L96t2UFwIyn+ceMwovQn/wzaWjrkv00wablSTAk5l/Zp3NZ4Q==" saltValue="M2qQ7CghH4uhBg4ebwfGvQ==" spinCount="100000" sqref="I16:K18" name="Bereich1_1_1_1"/>
    <protectedRange algorithmName="SHA-512" hashValue="i/+B6Cqh5AyDEqjPK02kY6qu0mSjzw30gqoO6L96t2UFwIyn+ceMwovQn/wzaWjrkv00wablSTAk5l/Zp3NZ4Q==" saltValue="M2qQ7CghH4uhBg4ebwfGvQ==" spinCount="100000" sqref="I12:K12 I14:K14 I13:J13 I15:J15" name="Bereich1_1_1_1_1_1"/>
  </protectedRanges>
  <dataValidations count="1">
    <dataValidation type="list" allowBlank="1" showInputMessage="1" showErrorMessage="1" errorTitle="Falsche Daten" sqref="G5:G39" xr:uid="{5B411832-A697-43A6-AB76-B574A7854BE7}">
      <formula1>Ausgaben</formula1>
    </dataValidation>
  </dataValidations>
  <pageMargins left="0.7" right="0.7" top="0.78740157499999996" bottom="0.78740157499999996"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2</vt:i4>
      </vt:variant>
    </vt:vector>
  </HeadingPairs>
  <TitlesOfParts>
    <vt:vector size="16" baseType="lpstr">
      <vt:lpstr>Hinweise</vt:lpstr>
      <vt:lpstr>Gesamt</vt:lpstr>
      <vt:lpstr>Jan</vt:lpstr>
      <vt:lpstr>Feb</vt:lpstr>
      <vt:lpstr>Mrz</vt:lpstr>
      <vt:lpstr>Apr</vt:lpstr>
      <vt:lpstr>Mai</vt:lpstr>
      <vt:lpstr>Jun</vt:lpstr>
      <vt:lpstr>Jul</vt:lpstr>
      <vt:lpstr>Aug</vt:lpstr>
      <vt:lpstr>Sep</vt:lpstr>
      <vt:lpstr>Okt</vt:lpstr>
      <vt:lpstr>Nov</vt:lpstr>
      <vt:lpstr>Dez</vt:lpstr>
      <vt:lpstr>Ausgaben</vt:lpstr>
      <vt:lpstr>Auszahlungen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Andreas Lutz</dc:creator>
  <cp:lastModifiedBy>Andreas Lutz</cp:lastModifiedBy>
  <cp:lastPrinted>2018-10-31T11:34:28Z</cp:lastPrinted>
  <dcterms:created xsi:type="dcterms:W3CDTF">2016-06-09T11:09:41Z</dcterms:created>
  <dcterms:modified xsi:type="dcterms:W3CDTF">2020-03-30T10:39:37Z</dcterms:modified>
</cp:coreProperties>
</file>